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/>
  <mc:AlternateContent xmlns:mc="http://schemas.openxmlformats.org/markup-compatibility/2006">
    <mc:Choice Requires="x15">
      <x15ac:absPath xmlns:x15ac="http://schemas.microsoft.com/office/spreadsheetml/2010/11/ac" url="I:\Budgets - CAP\2019 Capital Plans\1 2019 Cap Ex Trackers\12 - December - Working Copy\"/>
    </mc:Choice>
  </mc:AlternateContent>
  <xr:revisionPtr revIDLastSave="0" documentId="13_ncr:1_{D9A7F0E8-B695-4186-95EE-E259A209FAA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Print_Area" localSheetId="0">Sheet1!$A$1:$Q$56</definedName>
  </definedNames>
  <calcPr calcId="191029" iterateDelta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8" i="1" l="1"/>
  <c r="D37" i="1" l="1"/>
  <c r="E37" i="1" s="1"/>
  <c r="P43" i="1"/>
  <c r="O43" i="1" l="1"/>
  <c r="D36" i="1" l="1"/>
  <c r="E36" i="1" s="1"/>
  <c r="N43" i="1" l="1"/>
  <c r="D35" i="1"/>
  <c r="E35" i="1" s="1"/>
  <c r="L43" i="1" l="1"/>
  <c r="D34" i="1"/>
  <c r="E34" i="1" s="1"/>
  <c r="K43" i="1" l="1"/>
  <c r="D32" i="1"/>
  <c r="E32" i="1" s="1"/>
  <c r="K13" i="1" l="1"/>
  <c r="D31" i="1" l="1"/>
  <c r="E31" i="1" s="1"/>
  <c r="I43" i="1" l="1"/>
  <c r="D30" i="1"/>
  <c r="E30" i="1" s="1"/>
  <c r="D28" i="1" l="1"/>
  <c r="E28" i="1" s="1"/>
  <c r="D29" i="1"/>
  <c r="E29" i="1" s="1"/>
  <c r="H43" i="1"/>
  <c r="G50" i="1" l="1"/>
  <c r="D51" i="1" l="1"/>
  <c r="E51" i="1" s="1"/>
  <c r="D15" i="1" l="1"/>
  <c r="E15" i="1" s="1"/>
  <c r="D8" i="1"/>
  <c r="D9" i="1"/>
  <c r="D10" i="1"/>
  <c r="D11" i="1"/>
  <c r="F50" i="1" l="1"/>
  <c r="F53" i="1"/>
  <c r="G53" i="1"/>
  <c r="H53" i="1"/>
  <c r="I53" i="1"/>
  <c r="J53" i="1"/>
  <c r="K53" i="1"/>
  <c r="L53" i="1"/>
  <c r="M53" i="1"/>
  <c r="N53" i="1"/>
  <c r="O53" i="1"/>
  <c r="P53" i="1"/>
  <c r="Q53" i="1"/>
  <c r="C53" i="1"/>
  <c r="D46" i="1"/>
  <c r="E46" i="1" s="1"/>
  <c r="F14" i="1"/>
  <c r="D50" i="1" l="1"/>
  <c r="E50" i="1" l="1"/>
  <c r="F17" i="1"/>
  <c r="G17" i="1"/>
  <c r="H17" i="1"/>
  <c r="I17" i="1"/>
  <c r="J17" i="1"/>
  <c r="K17" i="1"/>
  <c r="L17" i="1"/>
  <c r="M17" i="1"/>
  <c r="N17" i="1"/>
  <c r="O17" i="1"/>
  <c r="P17" i="1"/>
  <c r="Q17" i="1"/>
  <c r="C17" i="1"/>
  <c r="D27" i="1" l="1"/>
  <c r="E27" i="1" s="1"/>
  <c r="D26" i="1" l="1"/>
  <c r="E26" i="1" s="1"/>
  <c r="H39" i="1" l="1"/>
  <c r="J39" i="1"/>
  <c r="C39" i="1"/>
  <c r="D25" i="1"/>
  <c r="E25" i="1" s="1"/>
  <c r="K39" i="1"/>
  <c r="L39" i="1"/>
  <c r="M39" i="1"/>
  <c r="N39" i="1"/>
  <c r="O39" i="1"/>
  <c r="P39" i="1"/>
  <c r="D23" i="1"/>
  <c r="E23" i="1" s="1"/>
  <c r="D24" i="1"/>
  <c r="E24" i="1" s="1"/>
  <c r="C41" i="1" l="1"/>
  <c r="C55" i="1" s="1"/>
  <c r="N41" i="1"/>
  <c r="P41" i="1" l="1"/>
  <c r="O41" i="1"/>
  <c r="N55" i="1"/>
  <c r="M41" i="1"/>
  <c r="L41" i="1"/>
  <c r="K41" i="1"/>
  <c r="J41" i="1"/>
  <c r="H41" i="1"/>
  <c r="D21" i="1"/>
  <c r="E21" i="1" s="1"/>
  <c r="D22" i="1"/>
  <c r="E22" i="1" s="1"/>
  <c r="D4" i="1"/>
  <c r="D5" i="1"/>
  <c r="E5" i="1" s="1"/>
  <c r="D6" i="1"/>
  <c r="E6" i="1" s="1"/>
  <c r="D7" i="1"/>
  <c r="E7" i="1" s="1"/>
  <c r="E8" i="1"/>
  <c r="E9" i="1"/>
  <c r="E10" i="1"/>
  <c r="E11" i="1"/>
  <c r="D12" i="1"/>
  <c r="E12" i="1" s="1"/>
  <c r="D13" i="1"/>
  <c r="E13" i="1" s="1"/>
  <c r="D14" i="1"/>
  <c r="E14" i="1" s="1"/>
  <c r="D47" i="1"/>
  <c r="D48" i="1"/>
  <c r="E48" i="1" s="1"/>
  <c r="D49" i="1"/>
  <c r="E49" i="1" s="1"/>
  <c r="D53" i="1" l="1"/>
  <c r="D17" i="1"/>
  <c r="E4" i="1"/>
  <c r="E17" i="1" s="1"/>
  <c r="O55" i="1"/>
  <c r="H55" i="1"/>
  <c r="P55" i="1"/>
  <c r="J55" i="1"/>
  <c r="M55" i="1"/>
  <c r="L55" i="1"/>
  <c r="K55" i="1"/>
  <c r="E47" i="1"/>
  <c r="E53" i="1" s="1"/>
  <c r="D43" i="1"/>
  <c r="Q39" i="1"/>
  <c r="Q41" i="1" s="1"/>
  <c r="Q55" i="1" s="1"/>
  <c r="E43" i="1" l="1"/>
  <c r="D20" i="1"/>
  <c r="E20" i="1" l="1"/>
  <c r="I39" i="1"/>
  <c r="I41" i="1" s="1"/>
  <c r="I55" i="1" s="1"/>
  <c r="F39" i="1"/>
  <c r="F41" i="1" s="1"/>
  <c r="F55" i="1" s="1"/>
  <c r="G39" i="1"/>
  <c r="G41" i="1" s="1"/>
  <c r="G55" i="1" s="1"/>
  <c r="D33" i="1"/>
  <c r="E33" i="1" s="1"/>
  <c r="E39" i="1" s="1"/>
  <c r="E41" i="1" s="1"/>
  <c r="E55" i="1" s="1"/>
  <c r="D39" i="1" l="1"/>
  <c r="D41" i="1" s="1"/>
  <c r="D55" i="1" s="1"/>
</calcChain>
</file>

<file path=xl/sharedStrings.xml><?xml version="1.0" encoding="utf-8"?>
<sst xmlns="http://schemas.openxmlformats.org/spreadsheetml/2006/main" count="105" uniqueCount="80">
  <si>
    <t>Budget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</si>
  <si>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</si>
  <si>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</si>
  <si>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</si>
  <si>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</si>
  <si>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</si>
  <si>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</si>
  <si>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</si>
  <si>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</si>
  <si>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</si>
  <si>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</si>
  <si>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</si>
  <si>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</si>
  <si>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 Cap Ex</t>
  </si>
  <si>
    <t>CAP NON EXPENSES</t>
  </si>
  <si>
    <t>1% CAP NON BUDGET</t>
  </si>
  <si>
    <t>Total Cap NON</t>
  </si>
  <si>
    <t>TOTAL CAPITAL</t>
  </si>
  <si>
    <t>Total</t>
  </si>
  <si>
    <t>Actual</t>
  </si>
  <si>
    <t>Variance</t>
  </si>
  <si>
    <t>PO</t>
  </si>
  <si>
    <t>Prior Year</t>
  </si>
  <si>
    <t>Total Prior Year</t>
  </si>
  <si>
    <t>PIP Renovation</t>
  </si>
  <si>
    <t>Total Cap and Cap NON</t>
  </si>
  <si>
    <t>Capital Spending Tracking 2019</t>
  </si>
  <si>
    <t>2019</t>
  </si>
  <si>
    <t>8 @ $250</t>
  </si>
  <si>
    <t>4 @ $950</t>
  </si>
  <si>
    <t>20 @ $150</t>
  </si>
  <si>
    <t>149 @ $100</t>
  </si>
  <si>
    <t>57 @ $470</t>
  </si>
  <si>
    <t>57 @ $64</t>
  </si>
  <si>
    <t>74 @ $350</t>
  </si>
  <si>
    <t>74 @ $57</t>
  </si>
  <si>
    <t>58 @ $407</t>
  </si>
  <si>
    <t>22 @ $350</t>
  </si>
  <si>
    <t>2 @ $1000</t>
  </si>
  <si>
    <t>Wood Dale Courtyard #414</t>
  </si>
  <si>
    <t>N21 HSK Program</t>
  </si>
  <si>
    <t>N33 Door Replacement</t>
  </si>
  <si>
    <t>N36 Office Area RTU</t>
  </si>
  <si>
    <t>42046, 42055</t>
  </si>
  <si>
    <t>N21 Turbo Chef Repairs</t>
  </si>
  <si>
    <t>N22 Pool &amp; Spa Lights</t>
  </si>
  <si>
    <t>C4 Desk chair</t>
  </si>
  <si>
    <t>C5 Sofa w/bed - Love Seat</t>
  </si>
  <si>
    <t>C6 Sheers - typical rm</t>
  </si>
  <si>
    <t>C7 Artwork</t>
  </si>
  <si>
    <t>C8 Mattress/Box Springs - King</t>
  </si>
  <si>
    <t>C9 King bed base</t>
  </si>
  <si>
    <t>C10 Mattress/Box Springs - Queen</t>
  </si>
  <si>
    <t>C11 Queen bed base</t>
  </si>
  <si>
    <t>C12 TV- 49" Flat Screen</t>
  </si>
  <si>
    <t>C13 Corridor drapes</t>
  </si>
  <si>
    <t>C14 Podium</t>
  </si>
  <si>
    <t>44807, 44806</t>
  </si>
  <si>
    <t>C5 Guestroom PTAC Units</t>
  </si>
  <si>
    <t>2018 Renovation carryover</t>
  </si>
  <si>
    <t>N23 Dehumidifiers</t>
  </si>
  <si>
    <t>N24 Parking Lot Signage</t>
  </si>
  <si>
    <t>C15 Flat Roofs</t>
  </si>
  <si>
    <t>2017 Voided check/stale</t>
  </si>
  <si>
    <t>N25 Parking Lot Repairs</t>
  </si>
  <si>
    <t>N26 Van Repairs</t>
  </si>
  <si>
    <t>N27 Guestroom Bed Base</t>
  </si>
  <si>
    <t>N28 Hot Tub Repair</t>
  </si>
  <si>
    <t>N29 Parking Lot Site Survey</t>
  </si>
  <si>
    <t>N30 Laptop</t>
  </si>
  <si>
    <t>N31 PMS Upgrade</t>
  </si>
  <si>
    <t>N32 Carpet Extractor</t>
  </si>
  <si>
    <t>N33 Landscaping and Design</t>
  </si>
  <si>
    <t>46862, 46858</t>
  </si>
  <si>
    <t>N34 Computer Upgrade</t>
  </si>
  <si>
    <t>N35 MakeSafe System</t>
  </si>
  <si>
    <t>N36 Backflow Repairs</t>
  </si>
  <si>
    <t>N37 Computer Upgrade</t>
  </si>
  <si>
    <t>Rollover</t>
  </si>
  <si>
    <t>45358, 48992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</si>
</sst>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&quot;R&quot;\ #,##0.00;&quot;R&quot;\ \-#,##0.00"/>
  </numFmts>
  <fonts count="1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ourie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Courier"/>
      <family val="3"/>
    </font>
    <font>
      <b/>
      <sz val="11"/>
      <name val="Calibri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4" fontId="2" fillId="0" borderId="0" applyFont="0" applyFill="0" applyBorder="0" applyAlignment="0" applyProtection="0"/>
    <xf numFmtId="0" fontId="6" fillId="0" borderId="0"/>
    <xf numFmtId="38" fontId="8" fillId="5" borderId="0" applyNumberFormat="0" applyBorder="0" applyAlignment="0" applyProtection="0"/>
    <xf numFmtId="0" fontId="9" fillId="0" borderId="3" applyNumberFormat="0" applyAlignment="0" applyProtection="0">
      <alignment horizontal="left" vertical="center"/>
    </xf>
    <xf numFmtId="0" fontId="9" fillId="0" borderId="4">
      <alignment horizontal="left" vertical="center"/>
    </xf>
    <xf numFmtId="10" fontId="8" fillId="6" borderId="1" applyNumberFormat="0" applyBorder="0" applyAlignment="0" applyProtection="0"/>
    <xf numFmtId="165" fontId="7" fillId="0" borderId="0"/>
    <xf numFmtId="10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6" fillId="0" borderId="0"/>
    <xf numFmtId="0" fontId="6" fillId="0" borderId="0"/>
  </cellStyleXfs>
  <cellXfs count="40">
    <xf numFmtId="0" fontId="0" fillId="0" borderId="0" xfId="0"/>
    <xf numFmtId="164" fontId="4" fillId="0" borderId="1" xfId="1" applyNumberFormat="1" applyFont="1" applyBorder="1"/>
    <xf numFmtId="164" fontId="3" fillId="4" borderId="1" xfId="1" applyNumberFormat="1" applyFont="1" applyFill="1" applyBorder="1"/>
    <xf numFmtId="164" fontId="3" fillId="3" borderId="1" xfId="1" applyNumberFormat="1" applyFont="1" applyFill="1" applyBorder="1"/>
    <xf numFmtId="164" fontId="5" fillId="0" borderId="1" xfId="1" applyNumberFormat="1" applyFont="1" applyBorder="1"/>
    <xf numFmtId="164" fontId="1" fillId="2" borderId="0" xfId="1" applyNumberFormat="1" applyFont="1" applyFill="1"/>
    <xf numFmtId="164" fontId="0" fillId="2" borderId="0" xfId="1" applyNumberFormat="1" applyFont="1" applyFill="1"/>
    <xf numFmtId="164" fontId="3" fillId="2" borderId="0" xfId="1" applyNumberFormat="1" applyFont="1" applyFill="1" applyAlignment="1">
      <alignment horizontal="center"/>
    </xf>
    <xf numFmtId="164" fontId="3" fillId="2" borderId="0" xfId="1" quotePrefix="1" applyNumberFormat="1" applyFont="1" applyFill="1" applyAlignment="1">
      <alignment horizontal="center"/>
    </xf>
    <xf numFmtId="164" fontId="1" fillId="2" borderId="0" xfId="1" applyNumberFormat="1" applyFont="1" applyFill="1" applyAlignment="1">
      <alignment horizontal="left"/>
    </xf>
    <xf numFmtId="164" fontId="0" fillId="2" borderId="2" xfId="1" applyNumberFormat="1" applyFont="1" applyFill="1" applyBorder="1"/>
    <xf numFmtId="164" fontId="3" fillId="2" borderId="2" xfId="1" applyNumberFormat="1" applyFont="1" applyFill="1" applyBorder="1" applyAlignment="1">
      <alignment horizontal="center"/>
    </xf>
    <xf numFmtId="164" fontId="0" fillId="0" borderId="1" xfId="1" applyNumberFormat="1" applyFont="1" applyBorder="1"/>
    <xf numFmtId="164" fontId="0" fillId="4" borderId="1" xfId="1" applyNumberFormat="1" applyFont="1" applyFill="1" applyBorder="1"/>
    <xf numFmtId="164" fontId="0" fillId="0" borderId="0" xfId="1" applyNumberFormat="1" applyFont="1"/>
    <xf numFmtId="164" fontId="1" fillId="0" borderId="1" xfId="1" applyNumberFormat="1" applyFont="1" applyBorder="1"/>
    <xf numFmtId="164" fontId="0" fillId="0" borderId="1" xfId="1" applyNumberFormat="1" applyFont="1" applyBorder="1" applyAlignment="1">
      <alignment horizontal="center"/>
    </xf>
    <xf numFmtId="164" fontId="0" fillId="3" borderId="1" xfId="1" applyNumberFormat="1" applyFont="1" applyFill="1" applyBorder="1"/>
    <xf numFmtId="0" fontId="0" fillId="2" borderId="0" xfId="1" applyNumberFormat="1" applyFont="1" applyFill="1"/>
    <xf numFmtId="0" fontId="0" fillId="2" borderId="1" xfId="1" applyNumberFormat="1" applyFont="1" applyFill="1" applyBorder="1"/>
    <xf numFmtId="0" fontId="3" fillId="2" borderId="0" xfId="1" applyNumberFormat="1" applyFont="1" applyFill="1" applyAlignment="1">
      <alignment horizontal="center"/>
    </xf>
    <xf numFmtId="164" fontId="3" fillId="7" borderId="1" xfId="1" applyNumberFormat="1" applyFont="1" applyFill="1" applyBorder="1"/>
    <xf numFmtId="164" fontId="0" fillId="7" borderId="1" xfId="1" applyNumberFormat="1" applyFont="1" applyFill="1" applyBorder="1"/>
    <xf numFmtId="0" fontId="0" fillId="7" borderId="0" xfId="1" applyNumberFormat="1" applyFont="1" applyFill="1"/>
    <xf numFmtId="164" fontId="0" fillId="7" borderId="0" xfId="1" applyNumberFormat="1" applyFont="1" applyFill="1"/>
    <xf numFmtId="164" fontId="0" fillId="2" borderId="1" xfId="1" applyNumberFormat="1" applyFont="1" applyFill="1" applyBorder="1" applyAlignment="1">
      <alignment wrapText="1"/>
    </xf>
    <xf numFmtId="164" fontId="3" fillId="4" borderId="1" xfId="1" applyNumberFormat="1" applyFont="1" applyFill="1" applyBorder="1" applyAlignment="1">
      <alignment wrapText="1"/>
    </xf>
    <xf numFmtId="164" fontId="3" fillId="0" borderId="1" xfId="1" applyNumberFormat="1" applyFont="1" applyBorder="1"/>
    <xf numFmtId="0" fontId="0" fillId="0" borderId="0" xfId="1" applyNumberFormat="1" applyFont="1"/>
    <xf numFmtId="164" fontId="4" fillId="2" borderId="0" xfId="1" quotePrefix="1" applyNumberFormat="1" applyFont="1" applyFill="1" applyAlignment="1">
      <alignment horizontal="center"/>
    </xf>
    <xf numFmtId="164" fontId="4" fillId="2" borderId="2" xfId="1" applyNumberFormat="1" applyFont="1" applyFill="1" applyBorder="1" applyAlignment="1">
      <alignment horizontal="center"/>
    </xf>
    <xf numFmtId="164" fontId="4" fillId="4" borderId="1" xfId="1" applyNumberFormat="1" applyFont="1" applyFill="1" applyBorder="1"/>
    <xf numFmtId="164" fontId="5" fillId="0" borderId="0" xfId="1" applyNumberFormat="1" applyFont="1"/>
    <xf numFmtId="164" fontId="4" fillId="7" borderId="1" xfId="1" applyNumberFormat="1" applyFont="1" applyFill="1" applyBorder="1"/>
    <xf numFmtId="164" fontId="5" fillId="2" borderId="0" xfId="1" applyNumberFormat="1" applyFont="1" applyFill="1"/>
    <xf numFmtId="164" fontId="4" fillId="3" borderId="1" xfId="1" applyNumberFormat="1" applyFont="1" applyFill="1" applyBorder="1"/>
    <xf numFmtId="164" fontId="2" fillId="0" borderId="1" xfId="1" applyNumberFormat="1" applyBorder="1"/>
    <xf numFmtId="164" fontId="11" fillId="2" borderId="0" xfId="1" applyNumberFormat="1" applyFont="1" applyFill="1" applyAlignment="1">
      <alignment horizontal="center"/>
    </xf>
    <xf numFmtId="164" fontId="5" fillId="7" borderId="1" xfId="1" applyNumberFormat="1" applyFont="1" applyFill="1" applyBorder="1"/>
    <xf numFmtId="164" fontId="12" fillId="0" borderId="1" xfId="1" applyNumberFormat="1" applyFont="1" applyBorder="1"/>
  </cellXfs>
  <cellStyles count="12">
    <cellStyle name="Comma 2" xfId="9" xr:uid="{00000000-0005-0000-0000-000000000000}"/>
    <cellStyle name="Currency" xfId="1" builtinId="4"/>
    <cellStyle name="Grey" xfId="3" xr:uid="{00000000-0005-0000-0000-000002000000}"/>
    <cellStyle name="Header1" xfId="4" xr:uid="{00000000-0005-0000-0000-000003000000}"/>
    <cellStyle name="Header2" xfId="5" xr:uid="{00000000-0005-0000-0000-000004000000}"/>
    <cellStyle name="Input [yellow]" xfId="6" xr:uid="{00000000-0005-0000-0000-000005000000}"/>
    <cellStyle name="Normal" xfId="0" builtinId="0"/>
    <cellStyle name="Normal - Style1" xfId="7" xr:uid="{00000000-0005-0000-0000-000007000000}"/>
    <cellStyle name="Normal 2" xfId="2" xr:uid="{00000000-0005-0000-0000-000008000000}"/>
    <cellStyle name="Normal 3" xfId="10" xr:uid="{00000000-0005-0000-0000-000009000000}"/>
    <cellStyle name="Normal 4" xfId="11" xr:uid="{00000000-0005-0000-0000-00000A000000}"/>
    <cellStyle name="Percent [2]" xfId="8" xr:uid="{00000000-0005-0000-0000-00000B000000}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6"/>
  <sheetViews>
    <sheetView tabSelected="1" zoomScaleNormal="100" workbookViewId="0">
      <pane xSplit="5" ySplit="3" topLeftCell="F22" activePane="bottomRight" state="frozen"/>
      <selection pane="topRight" activeCell="F1" sqref="F1"/>
      <selection pane="bottomLeft" activeCell="A4" sqref="A4"/>
      <selection pane="bottomRight" activeCell="H33" sqref="H33"/>
    </sheetView>
  </sheetViews>
  <sheetFormatPr defaultColWidth="9.140625" defaultRowHeight="15" x14ac:dyDescent="0.25"/>
  <cols>
    <col min="1" max="1" width="39.85546875" style="6" customWidth="1"/>
    <col min="2" max="2" width="13.85546875" style="6" hidden="1" customWidth="1"/>
    <col min="3" max="4" width="13.140625" style="6" customWidth="1"/>
    <col min="5" max="5" width="11.5703125" style="6" customWidth="1"/>
    <col min="6" max="9" width="10.5703125" style="34" customWidth="1"/>
    <col min="10" max="10" width="10.5703125" style="6" customWidth="1"/>
    <col min="11" max="13" width="10.5703125" style="34" customWidth="1"/>
    <col min="14" max="14" width="10.5703125" style="6" customWidth="1"/>
    <col min="15" max="15" width="11.85546875" style="6" customWidth="1"/>
    <col min="16" max="16" width="10.5703125" style="6" customWidth="1"/>
    <col min="17" max="17" width="12.42578125" style="6" customWidth="1"/>
    <col min="18" max="18" width="9.85546875" style="18" hidden="1" customWidth="1"/>
    <col min="19" max="19" width="10" style="6" hidden="1" customWidth="1"/>
    <col min="20" max="16384" width="9.140625" style="6"/>
  </cols>
  <sheetData>
    <row r="1" spans="1:19" x14ac:dyDescent="0.25">
      <c r="A1" s="5" t="s">
        <v>39</v>
      </c>
      <c r="C1" s="7" t="s">
        <v>18</v>
      </c>
      <c r="D1" s="7"/>
      <c r="E1" s="7"/>
      <c r="F1" s="29" t="s">
        <v>27</v>
      </c>
      <c r="G1" s="29" t="s">
        <v>27</v>
      </c>
      <c r="H1" s="29" t="s">
        <v>27</v>
      </c>
      <c r="I1" s="29" t="s">
        <v>27</v>
      </c>
      <c r="J1" s="8" t="s">
        <v>27</v>
      </c>
      <c r="K1" s="29" t="s">
        <v>27</v>
      </c>
      <c r="L1" s="29" t="s">
        <v>27</v>
      </c>
      <c r="M1" s="29" t="s">
        <v>27</v>
      </c>
      <c r="N1" s="8" t="s">
        <v>27</v>
      </c>
      <c r="O1" s="8" t="s">
        <v>27</v>
      </c>
      <c r="P1" s="8" t="s">
        <v>27</v>
      </c>
      <c r="Q1" s="8" t="s">
        <v>27</v>
      </c>
    </row>
    <row r="2" spans="1:19" x14ac:dyDescent="0.25">
      <c r="A2" s="9" t="s">
        <v>26</v>
      </c>
      <c r="B2" s="5"/>
      <c r="C2" s="8" t="s">
        <v>27</v>
      </c>
      <c r="D2" s="8" t="s">
        <v>18</v>
      </c>
      <c r="E2" s="8"/>
      <c r="F2" s="37" t="s">
        <v>19</v>
      </c>
      <c r="G2" s="37" t="s">
        <v>19</v>
      </c>
      <c r="H2" s="37" t="s">
        <v>19</v>
      </c>
      <c r="I2" s="37" t="s">
        <v>19</v>
      </c>
      <c r="J2" s="37" t="s">
        <v>19</v>
      </c>
      <c r="K2" s="37" t="s">
        <v>19</v>
      </c>
      <c r="L2" s="37" t="s">
        <v>19</v>
      </c>
      <c r="M2" s="37" t="s">
        <v>19</v>
      </c>
      <c r="N2" s="37" t="s">
        <v>19</v>
      </c>
      <c r="O2" s="37" t="s">
        <v>19</v>
      </c>
      <c r="P2" s="37" t="s">
        <v>19</v>
      </c>
      <c r="Q2" s="37" t="s">
        <v>19</v>
      </c>
    </row>
    <row r="3" spans="1:19" x14ac:dyDescent="0.25">
      <c r="A3" s="10"/>
      <c r="B3" s="10"/>
      <c r="C3" s="11" t="s">
        <v>0</v>
      </c>
      <c r="D3" s="11" t="s">
        <v>19</v>
      </c>
      <c r="E3" s="11" t="s">
        <v>20</v>
      </c>
      <c r="F3" s="30" t="s">
        <v>1</v>
      </c>
      <c r="G3" s="30" t="s">
        <v>2</v>
      </c>
      <c r="H3" s="30" t="s">
        <v>3</v>
      </c>
      <c r="I3" s="30" t="s">
        <v>4</v>
      </c>
      <c r="J3" s="11" t="s">
        <v>5</v>
      </c>
      <c r="K3" s="30" t="s">
        <v>6</v>
      </c>
      <c r="L3" s="30" t="s">
        <v>7</v>
      </c>
      <c r="M3" s="30" t="s">
        <v>8</v>
      </c>
      <c r="N3" s="11" t="s">
        <v>9</v>
      </c>
      <c r="O3" s="11" t="s">
        <v>10</v>
      </c>
      <c r="P3" s="11" t="s">
        <v>11</v>
      </c>
      <c r="Q3" s="11" t="s">
        <v>12</v>
      </c>
      <c r="R3" s="20" t="s">
        <v>21</v>
      </c>
      <c r="S3" s="6" t="s">
        <v>78</v>
      </c>
    </row>
    <row r="4" spans="1:19" x14ac:dyDescent="0.25">
      <c r="A4" s="12" t="s">
        <v>46</v>
      </c>
      <c r="B4" s="12" t="s">
        <v>28</v>
      </c>
      <c r="C4" s="12">
        <v>2000</v>
      </c>
      <c r="D4" s="4">
        <f t="shared" ref="D4:D11" si="0">SUM(F4:Q4)</f>
        <v>1659.09</v>
      </c>
      <c r="E4" s="4">
        <f t="shared" ref="E4:E11" si="1">C4-D4</f>
        <v>340.91000000000008</v>
      </c>
      <c r="F4" s="4"/>
      <c r="G4" s="4"/>
      <c r="H4" s="4"/>
      <c r="I4" s="4">
        <v>1659.09</v>
      </c>
      <c r="J4" s="12"/>
      <c r="K4" s="4"/>
      <c r="L4" s="4"/>
      <c r="M4" s="4"/>
      <c r="N4" s="12"/>
      <c r="O4" s="12"/>
      <c r="P4" s="12"/>
      <c r="Q4" s="12"/>
      <c r="R4" s="19">
        <v>45572</v>
      </c>
    </row>
    <row r="5" spans="1:19" x14ac:dyDescent="0.25">
      <c r="A5" s="12" t="s">
        <v>47</v>
      </c>
      <c r="B5" s="12" t="s">
        <v>29</v>
      </c>
      <c r="C5" s="12">
        <v>3800</v>
      </c>
      <c r="D5" s="4">
        <f t="shared" si="0"/>
        <v>1901.22</v>
      </c>
      <c r="E5" s="4">
        <f t="shared" si="1"/>
        <v>1898.78</v>
      </c>
      <c r="F5" s="4"/>
      <c r="G5" s="4"/>
      <c r="H5" s="4"/>
      <c r="I5" s="4"/>
      <c r="J5" s="4"/>
      <c r="K5" s="4"/>
      <c r="L5" s="4">
        <v>1901.22</v>
      </c>
      <c r="M5" s="4"/>
      <c r="N5" s="12"/>
      <c r="O5" s="12"/>
      <c r="P5" s="12"/>
      <c r="Q5" s="12"/>
      <c r="R5" s="19">
        <v>45575</v>
      </c>
    </row>
    <row r="6" spans="1:19" x14ac:dyDescent="0.25">
      <c r="A6" s="12" t="s">
        <v>48</v>
      </c>
      <c r="B6" s="12" t="s">
        <v>30</v>
      </c>
      <c r="C6" s="12">
        <v>3000</v>
      </c>
      <c r="D6" s="4">
        <f t="shared" si="0"/>
        <v>3186.92</v>
      </c>
      <c r="E6" s="4">
        <f t="shared" si="1"/>
        <v>-186.92000000000007</v>
      </c>
      <c r="F6" s="4"/>
      <c r="G6" s="4"/>
      <c r="H6" s="4">
        <v>3186.92</v>
      </c>
      <c r="I6" s="4"/>
      <c r="J6" s="4"/>
      <c r="K6" s="4"/>
      <c r="L6" s="4"/>
      <c r="M6" s="4"/>
      <c r="N6" s="12"/>
      <c r="O6" s="12"/>
      <c r="P6" s="12"/>
      <c r="Q6" s="12"/>
      <c r="R6" s="19">
        <v>45686</v>
      </c>
      <c r="S6" s="18"/>
    </row>
    <row r="7" spans="1:19" x14ac:dyDescent="0.25">
      <c r="A7" s="12" t="s">
        <v>49</v>
      </c>
      <c r="B7" s="12" t="s">
        <v>31</v>
      </c>
      <c r="C7" s="12">
        <v>14900</v>
      </c>
      <c r="D7" s="4">
        <f t="shared" si="0"/>
        <v>0</v>
      </c>
      <c r="E7" s="4">
        <f t="shared" si="1"/>
        <v>14900</v>
      </c>
      <c r="F7" s="4"/>
      <c r="G7" s="4"/>
      <c r="H7" s="4"/>
      <c r="I7" s="4"/>
      <c r="J7" s="4"/>
      <c r="K7" s="4"/>
      <c r="L7" s="4"/>
      <c r="M7" s="4"/>
      <c r="N7" s="12"/>
      <c r="O7" s="12"/>
      <c r="P7" s="12"/>
      <c r="Q7" s="12"/>
      <c r="R7" s="19"/>
      <c r="S7" s="6">
        <v>14900</v>
      </c>
    </row>
    <row r="8" spans="1:19" x14ac:dyDescent="0.25">
      <c r="A8" s="12" t="s">
        <v>50</v>
      </c>
      <c r="B8" s="12" t="s">
        <v>32</v>
      </c>
      <c r="C8" s="12">
        <v>9400</v>
      </c>
      <c r="D8" s="4">
        <f t="shared" si="0"/>
        <v>566.30999999999995</v>
      </c>
      <c r="E8" s="4">
        <f t="shared" si="1"/>
        <v>8833.69</v>
      </c>
      <c r="F8" s="4"/>
      <c r="G8" s="4"/>
      <c r="H8" s="4"/>
      <c r="I8" s="4">
        <v>566.30999999999995</v>
      </c>
      <c r="J8" s="4"/>
      <c r="K8" s="4"/>
      <c r="L8" s="4"/>
      <c r="M8" s="4"/>
      <c r="N8" s="12"/>
      <c r="O8" s="12"/>
      <c r="P8" s="12"/>
      <c r="Q8" s="12"/>
      <c r="R8" s="19" t="s">
        <v>79</v>
      </c>
      <c r="S8" s="6">
        <f>8834+9388.92</f>
        <v>18222.919999999998</v>
      </c>
    </row>
    <row r="9" spans="1:19" x14ac:dyDescent="0.25">
      <c r="A9" s="12" t="s">
        <v>51</v>
      </c>
      <c r="B9" s="12" t="s">
        <v>33</v>
      </c>
      <c r="C9" s="12">
        <v>1280</v>
      </c>
      <c r="D9" s="4">
        <f t="shared" si="0"/>
        <v>0</v>
      </c>
      <c r="E9" s="4">
        <f t="shared" si="1"/>
        <v>1280</v>
      </c>
      <c r="F9" s="4"/>
      <c r="G9" s="4"/>
      <c r="H9" s="4"/>
      <c r="I9" s="4"/>
      <c r="J9" s="12"/>
      <c r="K9" s="4"/>
      <c r="L9" s="4"/>
      <c r="M9" s="4"/>
      <c r="N9" s="12"/>
      <c r="O9" s="12"/>
      <c r="P9" s="12"/>
      <c r="Q9" s="12"/>
      <c r="R9" s="19"/>
      <c r="S9" s="6">
        <v>1280</v>
      </c>
    </row>
    <row r="10" spans="1:19" x14ac:dyDescent="0.25">
      <c r="A10" s="12" t="s">
        <v>52</v>
      </c>
      <c r="B10" s="12" t="s">
        <v>34</v>
      </c>
      <c r="C10" s="12">
        <v>10500</v>
      </c>
      <c r="D10" s="4">
        <f t="shared" si="0"/>
        <v>0</v>
      </c>
      <c r="E10" s="4">
        <f t="shared" si="1"/>
        <v>10500</v>
      </c>
      <c r="F10" s="4"/>
      <c r="G10" s="4"/>
      <c r="H10" s="4"/>
      <c r="I10" s="4"/>
      <c r="J10" s="12"/>
      <c r="K10" s="4"/>
      <c r="L10" s="4"/>
      <c r="M10" s="4"/>
      <c r="N10" s="12"/>
      <c r="O10" s="12"/>
      <c r="P10" s="12"/>
      <c r="Q10" s="12"/>
      <c r="R10" s="19">
        <v>49001</v>
      </c>
      <c r="S10" s="6">
        <v>10704.36</v>
      </c>
    </row>
    <row r="11" spans="1:19" x14ac:dyDescent="0.25">
      <c r="A11" s="12" t="s">
        <v>53</v>
      </c>
      <c r="B11" s="12" t="s">
        <v>35</v>
      </c>
      <c r="C11" s="12">
        <v>1710</v>
      </c>
      <c r="D11" s="4">
        <f t="shared" si="0"/>
        <v>0</v>
      </c>
      <c r="E11" s="4">
        <f t="shared" si="1"/>
        <v>1710</v>
      </c>
      <c r="F11" s="4"/>
      <c r="G11" s="4"/>
      <c r="H11" s="4"/>
      <c r="I11" s="4"/>
      <c r="J11" s="12"/>
      <c r="K11" s="4"/>
      <c r="L11" s="4"/>
      <c r="M11" s="4"/>
      <c r="N11" s="12"/>
      <c r="O11" s="12"/>
      <c r="P11" s="12"/>
      <c r="Q11" s="12"/>
      <c r="R11" s="19"/>
      <c r="S11" s="6">
        <v>1710</v>
      </c>
    </row>
    <row r="12" spans="1:19" x14ac:dyDescent="0.25">
      <c r="A12" s="12" t="s">
        <v>54</v>
      </c>
      <c r="B12" s="12" t="s">
        <v>36</v>
      </c>
      <c r="C12" s="12">
        <v>23606</v>
      </c>
      <c r="D12" s="4">
        <f t="shared" ref="D12" si="2">SUM(F12:Q12)</f>
        <v>0</v>
      </c>
      <c r="E12" s="4">
        <f t="shared" ref="E12" si="3">C12-D12</f>
        <v>23606</v>
      </c>
      <c r="F12" s="4"/>
      <c r="G12" s="4"/>
      <c r="H12" s="4"/>
      <c r="I12" s="4"/>
      <c r="J12" s="12"/>
      <c r="K12" s="4"/>
      <c r="L12" s="4"/>
      <c r="M12" s="4"/>
      <c r="N12" s="12"/>
      <c r="O12" s="12"/>
      <c r="P12" s="12"/>
      <c r="Q12" s="12"/>
      <c r="R12" s="19">
        <v>49003</v>
      </c>
      <c r="S12" s="6">
        <v>23436</v>
      </c>
    </row>
    <row r="13" spans="1:19" x14ac:dyDescent="0.25">
      <c r="A13" s="12" t="s">
        <v>55</v>
      </c>
      <c r="B13" s="12" t="s">
        <v>37</v>
      </c>
      <c r="C13" s="12">
        <v>7700</v>
      </c>
      <c r="D13" s="4">
        <f t="shared" ref="D13:D15" si="4">SUM(F13:Q13)</f>
        <v>5568.1</v>
      </c>
      <c r="E13" s="4">
        <f t="shared" ref="E13:E15" si="5">C13-D13</f>
        <v>2131.8999999999996</v>
      </c>
      <c r="F13" s="4"/>
      <c r="G13" s="4">
        <v>2452.5</v>
      </c>
      <c r="H13" s="4"/>
      <c r="I13" s="4"/>
      <c r="J13" s="4"/>
      <c r="K13" s="4">
        <f>2452.5+309.02+354.08</f>
        <v>3115.6</v>
      </c>
      <c r="L13" s="4"/>
      <c r="M13" s="4"/>
      <c r="N13" s="12"/>
      <c r="O13" s="12"/>
      <c r="P13" s="12"/>
      <c r="Q13" s="12"/>
      <c r="R13" s="19">
        <v>45113</v>
      </c>
    </row>
    <row r="14" spans="1:19" x14ac:dyDescent="0.25">
      <c r="A14" s="12" t="s">
        <v>56</v>
      </c>
      <c r="B14" s="12" t="s">
        <v>38</v>
      </c>
      <c r="C14" s="12">
        <v>2000</v>
      </c>
      <c r="D14" s="4">
        <f t="shared" si="4"/>
        <v>1191.54</v>
      </c>
      <c r="E14" s="4">
        <f t="shared" si="5"/>
        <v>808.46</v>
      </c>
      <c r="F14" s="4">
        <f>589.56+601.98</f>
        <v>1191.54</v>
      </c>
      <c r="G14" s="4"/>
      <c r="H14" s="4"/>
      <c r="I14" s="4"/>
      <c r="J14" s="12"/>
      <c r="K14" s="4"/>
      <c r="L14" s="4"/>
      <c r="M14" s="4"/>
      <c r="N14" s="12"/>
      <c r="O14" s="12"/>
      <c r="P14" s="12"/>
      <c r="Q14" s="12"/>
      <c r="R14" s="19" t="s">
        <v>57</v>
      </c>
    </row>
    <row r="15" spans="1:19" ht="14.25" customHeight="1" x14ac:dyDescent="0.25">
      <c r="A15" s="12" t="s">
        <v>62</v>
      </c>
      <c r="B15" s="12"/>
      <c r="C15" s="12">
        <v>43980</v>
      </c>
      <c r="D15" s="4">
        <f t="shared" si="4"/>
        <v>57500</v>
      </c>
      <c r="E15" s="4">
        <f t="shared" si="5"/>
        <v>-13520</v>
      </c>
      <c r="F15" s="4"/>
      <c r="G15" s="4"/>
      <c r="H15" s="4"/>
      <c r="I15" s="4"/>
      <c r="J15" s="12"/>
      <c r="K15" s="4">
        <v>17250</v>
      </c>
      <c r="L15" s="4"/>
      <c r="M15" s="4"/>
      <c r="N15" s="4">
        <v>40250</v>
      </c>
      <c r="O15" s="12"/>
      <c r="P15" s="12"/>
      <c r="Q15" s="12"/>
      <c r="R15" s="19">
        <v>45731</v>
      </c>
    </row>
    <row r="16" spans="1:19" ht="14.25" customHeight="1" x14ac:dyDescent="0.25">
      <c r="A16" s="12"/>
      <c r="B16" s="12"/>
      <c r="C16" s="12"/>
      <c r="D16" s="4"/>
      <c r="E16" s="4"/>
      <c r="F16" s="4"/>
      <c r="G16" s="4"/>
      <c r="H16" s="4"/>
      <c r="I16" s="4"/>
      <c r="J16" s="12"/>
      <c r="K16" s="4"/>
      <c r="L16" s="4"/>
      <c r="M16" s="4"/>
      <c r="N16" s="12"/>
      <c r="O16" s="12"/>
      <c r="P16" s="12"/>
      <c r="Q16" s="12"/>
      <c r="R16" s="19"/>
    </row>
    <row r="17" spans="1:19" x14ac:dyDescent="0.25">
      <c r="A17" s="2" t="s">
        <v>13</v>
      </c>
      <c r="B17" s="13"/>
      <c r="C17" s="2">
        <f t="shared" ref="C17:Q17" si="6">SUM(C4:C16)</f>
        <v>123876</v>
      </c>
      <c r="D17" s="2">
        <f t="shared" si="6"/>
        <v>71573.179999999993</v>
      </c>
      <c r="E17" s="2">
        <f t="shared" si="6"/>
        <v>52302.820000000007</v>
      </c>
      <c r="F17" s="31">
        <f t="shared" si="6"/>
        <v>1191.54</v>
      </c>
      <c r="G17" s="31">
        <f t="shared" si="6"/>
        <v>2452.5</v>
      </c>
      <c r="H17" s="31">
        <f t="shared" si="6"/>
        <v>3186.92</v>
      </c>
      <c r="I17" s="31">
        <f t="shared" si="6"/>
        <v>2225.3999999999996</v>
      </c>
      <c r="J17" s="2">
        <f t="shared" si="6"/>
        <v>0</v>
      </c>
      <c r="K17" s="2">
        <f t="shared" si="6"/>
        <v>20365.599999999999</v>
      </c>
      <c r="L17" s="31">
        <f t="shared" si="6"/>
        <v>1901.22</v>
      </c>
      <c r="M17" s="31">
        <f t="shared" si="6"/>
        <v>0</v>
      </c>
      <c r="N17" s="2">
        <f t="shared" si="6"/>
        <v>40250</v>
      </c>
      <c r="O17" s="2">
        <f t="shared" si="6"/>
        <v>0</v>
      </c>
      <c r="P17" s="2">
        <f t="shared" si="6"/>
        <v>0</v>
      </c>
      <c r="Q17" s="2">
        <f t="shared" si="6"/>
        <v>0</v>
      </c>
      <c r="R17" s="19"/>
    </row>
    <row r="18" spans="1:19" x14ac:dyDescent="0.25">
      <c r="A18" s="14"/>
      <c r="B18" s="14"/>
      <c r="C18" s="14"/>
      <c r="D18" s="14"/>
      <c r="E18" s="14"/>
      <c r="F18" s="32"/>
      <c r="G18" s="32"/>
      <c r="H18" s="32"/>
      <c r="I18" s="32"/>
      <c r="J18" s="14"/>
      <c r="K18" s="32"/>
      <c r="L18" s="32"/>
      <c r="M18" s="32"/>
      <c r="N18" s="14"/>
      <c r="O18" s="14"/>
      <c r="P18" s="14"/>
      <c r="Q18" s="14"/>
    </row>
    <row r="19" spans="1:19" x14ac:dyDescent="0.25">
      <c r="A19" s="15" t="s">
        <v>14</v>
      </c>
      <c r="B19" s="15"/>
      <c r="C19" s="16"/>
      <c r="D19" s="16"/>
      <c r="E19" s="16"/>
      <c r="F19" s="4"/>
      <c r="G19" s="4"/>
      <c r="H19" s="4"/>
      <c r="I19" s="4"/>
      <c r="J19" s="12"/>
      <c r="K19" s="4"/>
      <c r="L19" s="4"/>
      <c r="M19" s="4"/>
      <c r="N19" s="12"/>
      <c r="O19" s="12"/>
      <c r="P19" s="12"/>
      <c r="Q19" s="12"/>
      <c r="R19" s="19"/>
    </row>
    <row r="20" spans="1:19" x14ac:dyDescent="0.25">
      <c r="A20" s="12" t="s">
        <v>15</v>
      </c>
      <c r="B20" s="12"/>
      <c r="C20" s="16">
        <v>39012</v>
      </c>
      <c r="D20" s="4">
        <f>SUM(F20:Q20)</f>
        <v>0</v>
      </c>
      <c r="E20" s="4">
        <f t="shared" ref="E20:E22" si="7">C20-D20</f>
        <v>39012</v>
      </c>
      <c r="F20" s="4"/>
      <c r="G20" s="4"/>
      <c r="H20" s="4"/>
      <c r="I20" s="4"/>
      <c r="J20" s="12"/>
      <c r="K20" s="12"/>
      <c r="L20" s="4"/>
      <c r="M20" s="4"/>
      <c r="N20" s="12"/>
      <c r="O20" s="12"/>
      <c r="P20" s="12"/>
      <c r="Q20" s="12"/>
      <c r="R20" s="12"/>
    </row>
    <row r="21" spans="1:19" x14ac:dyDescent="0.25">
      <c r="A21" s="12" t="s">
        <v>44</v>
      </c>
      <c r="B21" s="12"/>
      <c r="C21" s="16">
        <v>0</v>
      </c>
      <c r="D21" s="4">
        <f>SUM(F21:Q21)</f>
        <v>858.54</v>
      </c>
      <c r="E21" s="4">
        <f t="shared" si="7"/>
        <v>-858.54</v>
      </c>
      <c r="F21" s="4"/>
      <c r="G21" s="4">
        <v>858.54</v>
      </c>
      <c r="H21" s="4"/>
      <c r="I21" s="4"/>
      <c r="J21" s="12"/>
      <c r="K21" s="4"/>
      <c r="L21" s="4"/>
      <c r="M21" s="4"/>
      <c r="N21" s="12"/>
      <c r="O21" s="12"/>
      <c r="P21" s="12"/>
      <c r="Q21" s="12"/>
      <c r="R21" s="19">
        <v>44632</v>
      </c>
    </row>
    <row r="22" spans="1:19" x14ac:dyDescent="0.25">
      <c r="A22" s="12" t="s">
        <v>45</v>
      </c>
      <c r="B22" s="12"/>
      <c r="C22" s="16">
        <v>0</v>
      </c>
      <c r="D22" s="4">
        <f>SUM(F22:Q22)</f>
        <v>2511</v>
      </c>
      <c r="E22" s="4">
        <f t="shared" si="7"/>
        <v>-2511</v>
      </c>
      <c r="F22" s="4">
        <v>2511</v>
      </c>
      <c r="G22" s="4"/>
      <c r="H22" s="4"/>
      <c r="I22" s="4"/>
      <c r="J22" s="12"/>
      <c r="K22" s="4"/>
      <c r="L22" s="4"/>
      <c r="M22" s="4"/>
      <c r="N22" s="12"/>
      <c r="O22" s="12"/>
      <c r="P22" s="12"/>
      <c r="Q22" s="12"/>
      <c r="R22" s="19">
        <v>44731</v>
      </c>
    </row>
    <row r="23" spans="1:19" x14ac:dyDescent="0.25">
      <c r="A23" s="12" t="s">
        <v>60</v>
      </c>
      <c r="B23" s="12"/>
      <c r="C23" s="16">
        <v>0</v>
      </c>
      <c r="D23" s="4">
        <f t="shared" ref="D23:D24" si="8">SUM(F23:Q23)</f>
        <v>0</v>
      </c>
      <c r="E23" s="4">
        <f t="shared" ref="E23:E24" si="9">C23-D23</f>
        <v>0</v>
      </c>
      <c r="F23" s="4"/>
      <c r="G23" s="4"/>
      <c r="H23" s="4"/>
      <c r="I23" s="4"/>
      <c r="J23" s="12"/>
      <c r="K23" s="12"/>
      <c r="L23" s="4"/>
      <c r="M23" s="4"/>
      <c r="N23" s="12"/>
      <c r="O23" s="12"/>
      <c r="P23" s="12"/>
      <c r="Q23" s="12"/>
      <c r="R23" s="19">
        <v>45040</v>
      </c>
      <c r="S23" s="6">
        <v>4854.6000000000004</v>
      </c>
    </row>
    <row r="24" spans="1:19" x14ac:dyDescent="0.25">
      <c r="A24" s="12" t="s">
        <v>61</v>
      </c>
      <c r="B24" s="12"/>
      <c r="C24" s="16">
        <v>0</v>
      </c>
      <c r="D24" s="4">
        <f t="shared" si="8"/>
        <v>0</v>
      </c>
      <c r="E24" s="4">
        <f t="shared" si="9"/>
        <v>0</v>
      </c>
      <c r="F24" s="4"/>
      <c r="G24" s="4"/>
      <c r="H24" s="4"/>
      <c r="I24" s="4"/>
      <c r="J24" s="12"/>
      <c r="K24" s="12"/>
      <c r="L24" s="4"/>
      <c r="M24" s="4"/>
      <c r="N24" s="12"/>
      <c r="O24" s="12"/>
      <c r="P24" s="12"/>
      <c r="Q24" s="12"/>
      <c r="R24" s="19">
        <v>45121</v>
      </c>
      <c r="S24" s="6">
        <v>2788</v>
      </c>
    </row>
    <row r="25" spans="1:19" x14ac:dyDescent="0.25">
      <c r="A25" s="12" t="s">
        <v>64</v>
      </c>
      <c r="B25" s="12"/>
      <c r="C25" s="16">
        <v>0</v>
      </c>
      <c r="D25" s="4">
        <f t="shared" ref="D25" si="10">SUM(F25:Q25)</f>
        <v>0</v>
      </c>
      <c r="E25" s="4">
        <f t="shared" ref="E25" si="11">C25-D25</f>
        <v>0</v>
      </c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19">
        <v>45215</v>
      </c>
      <c r="S25" s="6">
        <v>35800</v>
      </c>
    </row>
    <row r="26" spans="1:19" x14ac:dyDescent="0.25">
      <c r="A26" s="12" t="s">
        <v>65</v>
      </c>
      <c r="B26" s="12"/>
      <c r="C26" s="16">
        <v>0</v>
      </c>
      <c r="D26" s="4">
        <f t="shared" ref="D26" si="12">SUM(F26:Q26)</f>
        <v>1405.57</v>
      </c>
      <c r="E26" s="4">
        <f t="shared" ref="E26" si="13">C26-D26</f>
        <v>-1405.57</v>
      </c>
      <c r="F26" s="4"/>
      <c r="G26" s="4"/>
      <c r="H26" s="4">
        <v>1405.57</v>
      </c>
      <c r="I26" s="4"/>
      <c r="J26" s="4"/>
      <c r="K26" s="4"/>
      <c r="L26" s="4"/>
      <c r="M26" s="4"/>
      <c r="N26" s="4"/>
      <c r="O26" s="4"/>
      <c r="P26" s="4"/>
      <c r="Q26" s="12"/>
      <c r="R26" s="19">
        <v>45276</v>
      </c>
    </row>
    <row r="27" spans="1:19" x14ac:dyDescent="0.25">
      <c r="A27" s="12" t="s">
        <v>66</v>
      </c>
      <c r="B27" s="12"/>
      <c r="C27" s="16">
        <v>0</v>
      </c>
      <c r="D27" s="4">
        <f t="shared" ref="D27" si="14">SUM(F27:Q27)</f>
        <v>0</v>
      </c>
      <c r="E27" s="4">
        <f t="shared" ref="E27" si="15">C27-D27</f>
        <v>0</v>
      </c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19">
        <v>45647</v>
      </c>
      <c r="S27" s="6">
        <v>113.18</v>
      </c>
    </row>
    <row r="28" spans="1:19" x14ac:dyDescent="0.25">
      <c r="A28" s="12" t="s">
        <v>67</v>
      </c>
      <c r="B28" s="12"/>
      <c r="C28" s="16">
        <v>0</v>
      </c>
      <c r="D28" s="4">
        <f t="shared" ref="D28:D29" si="16">SUM(F28:Q28)</f>
        <v>962</v>
      </c>
      <c r="E28" s="4">
        <f t="shared" ref="E28:E29" si="17">C28-D28</f>
        <v>-962</v>
      </c>
      <c r="F28" s="4"/>
      <c r="G28" s="4"/>
      <c r="H28" s="4"/>
      <c r="I28" s="4">
        <v>962</v>
      </c>
      <c r="J28" s="12"/>
      <c r="K28" s="4"/>
      <c r="L28" s="4"/>
      <c r="M28" s="4"/>
      <c r="N28" s="4"/>
      <c r="O28" s="4"/>
      <c r="P28" s="4"/>
      <c r="Q28" s="12"/>
      <c r="R28" s="19">
        <v>45760</v>
      </c>
    </row>
    <row r="29" spans="1:19" x14ac:dyDescent="0.25">
      <c r="A29" s="12" t="s">
        <v>68</v>
      </c>
      <c r="B29" s="12"/>
      <c r="C29" s="16">
        <v>0</v>
      </c>
      <c r="D29" s="4">
        <f t="shared" si="16"/>
        <v>2900</v>
      </c>
      <c r="E29" s="4">
        <f t="shared" si="17"/>
        <v>-2900</v>
      </c>
      <c r="F29" s="4"/>
      <c r="G29" s="4"/>
      <c r="H29" s="4"/>
      <c r="I29" s="4">
        <v>2900</v>
      </c>
      <c r="J29" s="12"/>
      <c r="K29" s="4"/>
      <c r="L29" s="4"/>
      <c r="M29" s="4"/>
      <c r="N29" s="4"/>
      <c r="O29" s="4"/>
      <c r="P29" s="4"/>
      <c r="Q29" s="12"/>
      <c r="R29" s="19">
        <v>45940</v>
      </c>
    </row>
    <row r="30" spans="1:19" x14ac:dyDescent="0.25">
      <c r="A30" s="12" t="s">
        <v>69</v>
      </c>
      <c r="B30" s="12"/>
      <c r="C30" s="16">
        <v>0</v>
      </c>
      <c r="D30" s="4">
        <f t="shared" ref="D30" si="18">SUM(F30:Q30)</f>
        <v>948.15</v>
      </c>
      <c r="E30" s="4">
        <f t="shared" ref="E30" si="19">C30-D30</f>
        <v>-948.15</v>
      </c>
      <c r="F30" s="4"/>
      <c r="G30" s="4"/>
      <c r="H30" s="4"/>
      <c r="I30" s="4"/>
      <c r="J30" s="4">
        <v>948.15</v>
      </c>
      <c r="K30" s="4"/>
      <c r="L30" s="4"/>
      <c r="M30" s="4"/>
      <c r="N30" s="4"/>
      <c r="O30" s="4"/>
      <c r="P30" s="4"/>
      <c r="Q30" s="12"/>
      <c r="R30" s="19">
        <v>46090</v>
      </c>
    </row>
    <row r="31" spans="1:19" x14ac:dyDescent="0.25">
      <c r="A31" s="12" t="s">
        <v>70</v>
      </c>
      <c r="B31" s="12"/>
      <c r="C31" s="16">
        <v>0</v>
      </c>
      <c r="D31" s="4">
        <f t="shared" ref="D31" si="20">SUM(F31:Q31)</f>
        <v>6850.24</v>
      </c>
      <c r="E31" s="4">
        <f t="shared" ref="E31" si="21">C31-D31</f>
        <v>-6850.24</v>
      </c>
      <c r="F31" s="4"/>
      <c r="G31" s="4"/>
      <c r="H31" s="4"/>
      <c r="I31" s="4"/>
      <c r="J31" s="4">
        <v>6850.24</v>
      </c>
      <c r="K31" s="4"/>
      <c r="L31" s="4"/>
      <c r="M31" s="4"/>
      <c r="N31" s="4"/>
      <c r="O31" s="39"/>
      <c r="P31" s="4"/>
      <c r="Q31" s="12"/>
      <c r="R31" s="19">
        <v>46394</v>
      </c>
    </row>
    <row r="32" spans="1:19" x14ac:dyDescent="0.25">
      <c r="A32" s="12" t="s">
        <v>71</v>
      </c>
      <c r="B32" s="12"/>
      <c r="C32" s="16">
        <v>0</v>
      </c>
      <c r="D32" s="4">
        <f t="shared" ref="D32:D33" si="22">SUM(F32:Q32)</f>
        <v>1551.63</v>
      </c>
      <c r="E32" s="4">
        <f t="shared" ref="E32:E33" si="23">C32-D32</f>
        <v>-1551.63</v>
      </c>
      <c r="F32" s="4"/>
      <c r="G32" s="4"/>
      <c r="H32" s="4"/>
      <c r="I32" s="4"/>
      <c r="J32" s="4"/>
      <c r="K32" s="4"/>
      <c r="L32" s="4"/>
      <c r="M32" s="4"/>
      <c r="N32" s="4"/>
      <c r="O32" s="39">
        <v>1551.63</v>
      </c>
      <c r="P32" s="4"/>
      <c r="Q32" s="12"/>
      <c r="R32" s="19">
        <v>46856</v>
      </c>
    </row>
    <row r="33" spans="1:19" x14ac:dyDescent="0.25">
      <c r="A33" s="12" t="s">
        <v>72</v>
      </c>
      <c r="B33" s="12"/>
      <c r="C33" s="16">
        <v>0</v>
      </c>
      <c r="D33" s="4">
        <f t="shared" si="22"/>
        <v>13200</v>
      </c>
      <c r="E33" s="4">
        <f t="shared" si="23"/>
        <v>-13200</v>
      </c>
      <c r="F33" s="4"/>
      <c r="G33" s="4"/>
      <c r="H33" s="4"/>
      <c r="I33" s="4"/>
      <c r="J33" s="4"/>
      <c r="K33" s="4"/>
      <c r="L33" s="4">
        <v>1950</v>
      </c>
      <c r="M33" s="4"/>
      <c r="N33" s="4"/>
      <c r="O33" s="39">
        <v>11250</v>
      </c>
      <c r="P33" s="12"/>
      <c r="Q33" s="12"/>
      <c r="R33" s="19" t="s">
        <v>73</v>
      </c>
      <c r="S33" s="6">
        <v>7140</v>
      </c>
    </row>
    <row r="34" spans="1:19" x14ac:dyDescent="0.25">
      <c r="A34" s="12" t="s">
        <v>74</v>
      </c>
      <c r="B34" s="12"/>
      <c r="C34" s="16">
        <v>0</v>
      </c>
      <c r="D34" s="4">
        <f t="shared" ref="D34" si="24">SUM(F34:Q34)</f>
        <v>2459.4</v>
      </c>
      <c r="E34" s="4">
        <f t="shared" ref="E34" si="25">C34-D34</f>
        <v>-2459.4</v>
      </c>
      <c r="F34" s="4"/>
      <c r="G34" s="4"/>
      <c r="H34" s="4"/>
      <c r="I34" s="4"/>
      <c r="J34" s="4"/>
      <c r="K34" s="4"/>
      <c r="L34" s="4"/>
      <c r="M34" s="4"/>
      <c r="N34" s="4"/>
      <c r="O34" s="39">
        <v>2459.4</v>
      </c>
      <c r="P34" s="4"/>
      <c r="Q34" s="4"/>
      <c r="R34" s="19">
        <v>47368</v>
      </c>
    </row>
    <row r="35" spans="1:19" x14ac:dyDescent="0.25">
      <c r="A35" s="12" t="s">
        <v>75</v>
      </c>
      <c r="B35" s="12"/>
      <c r="C35" s="16">
        <v>0</v>
      </c>
      <c r="D35" s="4">
        <f t="shared" ref="D35" si="26">SUM(F35:Q35)</f>
        <v>3904.38</v>
      </c>
      <c r="E35" s="4">
        <f t="shared" ref="E35" si="27">C35-D35</f>
        <v>-3904.38</v>
      </c>
      <c r="F35" s="4"/>
      <c r="G35" s="4"/>
      <c r="H35" s="4"/>
      <c r="I35" s="4"/>
      <c r="J35" s="4"/>
      <c r="K35" s="4"/>
      <c r="L35" s="4"/>
      <c r="M35" s="4"/>
      <c r="N35" s="4"/>
      <c r="O35" s="39">
        <v>3904.38</v>
      </c>
      <c r="P35" s="12"/>
      <c r="Q35" s="12"/>
      <c r="R35" s="19">
        <v>48108</v>
      </c>
      <c r="S35" s="6">
        <v>4529.08</v>
      </c>
    </row>
    <row r="36" spans="1:19" x14ac:dyDescent="0.25">
      <c r="A36" s="12" t="s">
        <v>76</v>
      </c>
      <c r="B36" s="12"/>
      <c r="C36" s="16">
        <v>0</v>
      </c>
      <c r="D36" s="4">
        <f t="shared" ref="D36" si="28">SUM(F36:Q36)</f>
        <v>1000</v>
      </c>
      <c r="E36" s="4">
        <f t="shared" ref="E36" si="29">C36-D36</f>
        <v>-1000</v>
      </c>
      <c r="F36" s="4"/>
      <c r="G36" s="4"/>
      <c r="H36" s="4"/>
      <c r="I36" s="4"/>
      <c r="J36" s="4"/>
      <c r="K36" s="4"/>
      <c r="L36" s="4"/>
      <c r="M36" s="4"/>
      <c r="N36" s="4"/>
      <c r="O36" s="39">
        <v>1000</v>
      </c>
      <c r="P36" s="12"/>
      <c r="Q36" s="12"/>
      <c r="R36" s="19">
        <v>48435</v>
      </c>
    </row>
    <row r="37" spans="1:19" x14ac:dyDescent="0.25">
      <c r="A37" s="12" t="s">
        <v>77</v>
      </c>
      <c r="B37" s="12"/>
      <c r="C37" s="16">
        <v>0</v>
      </c>
      <c r="D37" s="4">
        <f t="shared" ref="D37" si="30">SUM(F37:Q37)</f>
        <v>0</v>
      </c>
      <c r="E37" s="4">
        <f t="shared" ref="E37" si="31">C37-D37</f>
        <v>0</v>
      </c>
      <c r="F37" s="4"/>
      <c r="G37" s="4"/>
      <c r="H37" s="4"/>
      <c r="I37" s="4"/>
      <c r="J37" s="4"/>
      <c r="K37" s="4"/>
      <c r="L37" s="4"/>
      <c r="M37" s="4"/>
      <c r="N37" s="4"/>
      <c r="O37" s="39"/>
      <c r="P37" s="12"/>
      <c r="Q37" s="12"/>
      <c r="R37" s="19">
        <v>48615</v>
      </c>
      <c r="S37" s="6">
        <v>3249.68</v>
      </c>
    </row>
    <row r="38" spans="1:19" x14ac:dyDescent="0.25">
      <c r="A38" s="12"/>
      <c r="B38" s="12"/>
      <c r="C38" s="16"/>
      <c r="D38" s="4"/>
      <c r="E38" s="4"/>
      <c r="F38" s="4"/>
      <c r="G38" s="4"/>
      <c r="H38" s="4"/>
      <c r="I38" s="4"/>
      <c r="J38" s="12"/>
      <c r="K38" s="4"/>
      <c r="L38" s="4"/>
      <c r="M38" s="4"/>
      <c r="N38" s="12"/>
      <c r="O38" s="39"/>
      <c r="P38" s="12"/>
      <c r="Q38" s="12"/>
      <c r="R38" s="19"/>
    </row>
    <row r="39" spans="1:19" x14ac:dyDescent="0.25">
      <c r="A39" s="2" t="s">
        <v>16</v>
      </c>
      <c r="B39" s="13"/>
      <c r="C39" s="2">
        <f>SUM(C20:C38)</f>
        <v>39012</v>
      </c>
      <c r="D39" s="2">
        <f t="shared" ref="D39:P39" si="32">SUM(D20:D38)</f>
        <v>38550.909999999996</v>
      </c>
      <c r="E39" s="2">
        <f t="shared" si="32"/>
        <v>461.08999999999924</v>
      </c>
      <c r="F39" s="31">
        <f t="shared" si="32"/>
        <v>2511</v>
      </c>
      <c r="G39" s="31">
        <f t="shared" si="32"/>
        <v>858.54</v>
      </c>
      <c r="H39" s="31">
        <f t="shared" si="32"/>
        <v>1405.57</v>
      </c>
      <c r="I39" s="31">
        <f t="shared" si="32"/>
        <v>3862</v>
      </c>
      <c r="J39" s="2">
        <f t="shared" si="32"/>
        <v>7798.3899999999994</v>
      </c>
      <c r="K39" s="31">
        <f t="shared" si="32"/>
        <v>0</v>
      </c>
      <c r="L39" s="31">
        <f t="shared" si="32"/>
        <v>1950</v>
      </c>
      <c r="M39" s="31">
        <f t="shared" si="32"/>
        <v>0</v>
      </c>
      <c r="N39" s="2">
        <f t="shared" si="32"/>
        <v>0</v>
      </c>
      <c r="O39" s="2">
        <f t="shared" si="32"/>
        <v>20165.41</v>
      </c>
      <c r="P39" s="2">
        <f t="shared" si="32"/>
        <v>0</v>
      </c>
      <c r="Q39" s="2">
        <f t="shared" ref="Q39" si="33">SUM(Q20:Q38)</f>
        <v>0</v>
      </c>
    </row>
    <row r="40" spans="1:19" x14ac:dyDescent="0.25">
      <c r="A40" s="12"/>
      <c r="B40" s="12"/>
      <c r="C40" s="16"/>
      <c r="D40" s="4"/>
      <c r="E40" s="4"/>
      <c r="F40" s="4"/>
      <c r="G40" s="4"/>
      <c r="H40" s="4"/>
      <c r="I40" s="4"/>
      <c r="J40" s="12"/>
      <c r="K40" s="4"/>
      <c r="L40" s="4"/>
      <c r="M40" s="4"/>
      <c r="N40" s="12"/>
      <c r="O40" s="12"/>
      <c r="P40" s="12"/>
      <c r="Q40" s="12"/>
      <c r="R40" s="19"/>
    </row>
    <row r="41" spans="1:19" x14ac:dyDescent="0.25">
      <c r="A41" s="2" t="s">
        <v>25</v>
      </c>
      <c r="B41" s="13"/>
      <c r="C41" s="2">
        <f>C39+C17</f>
        <v>162888</v>
      </c>
      <c r="D41" s="2">
        <f t="shared" ref="D41:Q41" si="34">D39+D17</f>
        <v>110124.09</v>
      </c>
      <c r="E41" s="2">
        <f t="shared" si="34"/>
        <v>52763.91</v>
      </c>
      <c r="F41" s="31">
        <f t="shared" si="34"/>
        <v>3702.54</v>
      </c>
      <c r="G41" s="31">
        <f t="shared" si="34"/>
        <v>3311.04</v>
      </c>
      <c r="H41" s="31">
        <f t="shared" si="34"/>
        <v>4592.49</v>
      </c>
      <c r="I41" s="31">
        <f t="shared" si="34"/>
        <v>6087.4</v>
      </c>
      <c r="J41" s="2">
        <f t="shared" si="34"/>
        <v>7798.3899999999994</v>
      </c>
      <c r="K41" s="31">
        <f t="shared" si="34"/>
        <v>20365.599999999999</v>
      </c>
      <c r="L41" s="31">
        <f t="shared" si="34"/>
        <v>3851.2200000000003</v>
      </c>
      <c r="M41" s="31">
        <f t="shared" si="34"/>
        <v>0</v>
      </c>
      <c r="N41" s="2">
        <f t="shared" si="34"/>
        <v>40250</v>
      </c>
      <c r="O41" s="2">
        <f t="shared" si="34"/>
        <v>20165.41</v>
      </c>
      <c r="P41" s="2">
        <f t="shared" si="34"/>
        <v>0</v>
      </c>
      <c r="Q41" s="2">
        <f t="shared" si="34"/>
        <v>0</v>
      </c>
    </row>
    <row r="42" spans="1:19" s="14" customFormat="1" x14ac:dyDescent="0.25">
      <c r="A42" s="27"/>
      <c r="B42" s="12"/>
      <c r="C42" s="27"/>
      <c r="D42" s="27"/>
      <c r="E42" s="27"/>
      <c r="F42" s="1"/>
      <c r="G42" s="1"/>
      <c r="H42" s="1"/>
      <c r="I42" s="1"/>
      <c r="J42" s="27"/>
      <c r="K42" s="1"/>
      <c r="L42" s="1"/>
      <c r="M42" s="1"/>
      <c r="N42" s="27"/>
      <c r="O42" s="27"/>
      <c r="P42" s="27"/>
      <c r="Q42" s="27"/>
      <c r="R42" s="28"/>
    </row>
    <row r="43" spans="1:19" ht="18.75" customHeight="1" x14ac:dyDescent="0.25">
      <c r="A43" s="26" t="s">
        <v>24</v>
      </c>
      <c r="B43" s="13"/>
      <c r="C43" s="2">
        <v>1572829</v>
      </c>
      <c r="D43" s="2">
        <f>SUM(F43:Q43)</f>
        <v>721135.46000000008</v>
      </c>
      <c r="E43" s="2">
        <f>C43-D43</f>
        <v>851693.53999999992</v>
      </c>
      <c r="F43" s="31"/>
      <c r="G43" s="31">
        <v>235004</v>
      </c>
      <c r="H43" s="31">
        <f>34318.77+14200</f>
        <v>48518.77</v>
      </c>
      <c r="I43" s="31">
        <f>7046.84+473.62+457.91</f>
        <v>7978.37</v>
      </c>
      <c r="J43" s="2">
        <v>31494.27</v>
      </c>
      <c r="K43" s="31">
        <f>105.91+1674.67+90.7+48.05+2.24+3850.95</f>
        <v>5772.52</v>
      </c>
      <c r="L43" s="31">
        <f>298.49+744.08</f>
        <v>1042.5700000000002</v>
      </c>
      <c r="M43" s="31">
        <v>50000</v>
      </c>
      <c r="N43" s="2">
        <f>2550.52+206.25+869.13+20700</f>
        <v>24325.9</v>
      </c>
      <c r="O43" s="2">
        <f>52.91+75000</f>
        <v>75052.91</v>
      </c>
      <c r="P43" s="2">
        <f>461.86+28912+3355.75</f>
        <v>32729.61</v>
      </c>
      <c r="Q43" s="2">
        <v>209216.54</v>
      </c>
      <c r="S43" s="6">
        <v>851694</v>
      </c>
    </row>
    <row r="44" spans="1:19" x14ac:dyDescent="0.25">
      <c r="A44" s="25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19"/>
    </row>
    <row r="45" spans="1:19" x14ac:dyDescent="0.25">
      <c r="A45" s="27" t="s">
        <v>22</v>
      </c>
      <c r="B45" s="12"/>
      <c r="C45" s="16"/>
      <c r="D45" s="4"/>
      <c r="E45" s="4"/>
      <c r="F45" s="4"/>
      <c r="G45" s="4"/>
      <c r="H45" s="4"/>
      <c r="I45" s="4"/>
      <c r="J45" s="12"/>
      <c r="K45" s="4"/>
      <c r="L45" s="4"/>
      <c r="M45" s="4"/>
      <c r="N45" s="12"/>
      <c r="O45" s="12"/>
      <c r="P45" s="12"/>
      <c r="Q45" s="12"/>
      <c r="R45" s="19"/>
    </row>
    <row r="46" spans="1:19" x14ac:dyDescent="0.25">
      <c r="A46" s="36" t="s">
        <v>58</v>
      </c>
      <c r="B46" s="12"/>
      <c r="C46" s="16">
        <v>1001</v>
      </c>
      <c r="D46" s="4">
        <f t="shared" ref="D46" si="35">SUM(F46:Q46)</f>
        <v>1001</v>
      </c>
      <c r="E46" s="4">
        <f t="shared" ref="E46" si="36">C46-D46</f>
        <v>0</v>
      </c>
      <c r="F46" s="4">
        <v>1001</v>
      </c>
      <c r="G46" s="4"/>
      <c r="H46" s="4"/>
      <c r="I46" s="4"/>
      <c r="J46" s="12"/>
      <c r="K46" s="4"/>
      <c r="L46" s="4"/>
      <c r="M46" s="4"/>
      <c r="N46" s="12"/>
      <c r="O46" s="12"/>
      <c r="P46" s="12"/>
      <c r="Q46" s="12"/>
      <c r="R46" s="19"/>
    </row>
    <row r="47" spans="1:19" x14ac:dyDescent="0.25">
      <c r="A47" s="12" t="s">
        <v>40</v>
      </c>
      <c r="B47" s="12"/>
      <c r="C47" s="16">
        <v>581</v>
      </c>
      <c r="D47" s="4">
        <f t="shared" ref="D47:D49" si="37">SUM(F47:Q47)</f>
        <v>0</v>
      </c>
      <c r="E47" s="4">
        <f t="shared" ref="E47:E49" si="38">C47-D47</f>
        <v>581</v>
      </c>
      <c r="F47" s="4"/>
      <c r="G47" s="4"/>
      <c r="H47" s="4"/>
      <c r="I47" s="4"/>
      <c r="J47" s="4"/>
      <c r="K47" s="4"/>
      <c r="L47" s="4"/>
      <c r="M47" s="4"/>
      <c r="N47" s="4"/>
      <c r="O47" s="12"/>
      <c r="P47" s="12"/>
      <c r="Q47" s="12"/>
      <c r="R47" s="19" t="s">
        <v>43</v>
      </c>
    </row>
    <row r="48" spans="1:19" x14ac:dyDescent="0.25">
      <c r="A48" s="12" t="s">
        <v>41</v>
      </c>
      <c r="B48" s="12"/>
      <c r="C48" s="16">
        <v>1445</v>
      </c>
      <c r="D48" s="4">
        <f t="shared" si="37"/>
        <v>1445</v>
      </c>
      <c r="E48" s="4">
        <f t="shared" si="38"/>
        <v>0</v>
      </c>
      <c r="F48" s="4">
        <v>1445</v>
      </c>
      <c r="G48" s="4"/>
      <c r="H48" s="4"/>
      <c r="I48" s="4"/>
      <c r="J48" s="12"/>
      <c r="K48" s="12"/>
      <c r="L48" s="4"/>
      <c r="M48" s="4"/>
      <c r="N48" s="4"/>
      <c r="O48" s="12"/>
      <c r="P48" s="12"/>
      <c r="Q48" s="12"/>
      <c r="R48" s="19">
        <v>43885</v>
      </c>
    </row>
    <row r="49" spans="1:19" x14ac:dyDescent="0.25">
      <c r="A49" s="12" t="s">
        <v>42</v>
      </c>
      <c r="B49" s="12"/>
      <c r="C49" s="16">
        <v>15660</v>
      </c>
      <c r="D49" s="4">
        <f t="shared" si="37"/>
        <v>15960</v>
      </c>
      <c r="E49" s="4">
        <f t="shared" si="38"/>
        <v>-300</v>
      </c>
      <c r="F49" s="4">
        <v>15960</v>
      </c>
      <c r="G49" s="4"/>
      <c r="H49" s="4"/>
      <c r="I49" s="4"/>
      <c r="J49" s="12"/>
      <c r="K49" s="12"/>
      <c r="L49" s="4"/>
      <c r="M49" s="4"/>
      <c r="N49" s="4"/>
      <c r="O49" s="12"/>
      <c r="P49" s="12"/>
      <c r="Q49" s="12"/>
      <c r="R49" s="19">
        <v>44377</v>
      </c>
    </row>
    <row r="50" spans="1:19" x14ac:dyDescent="0.25">
      <c r="A50" s="12" t="s">
        <v>59</v>
      </c>
      <c r="B50" s="12"/>
      <c r="C50" s="16">
        <v>17380</v>
      </c>
      <c r="D50" s="4">
        <f t="shared" ref="D50" si="39">SUM(F50:Q50)</f>
        <v>11018.6</v>
      </c>
      <c r="E50" s="4">
        <f t="shared" ref="E50" si="40">C50-D50</f>
        <v>6361.4</v>
      </c>
      <c r="F50" s="4">
        <f>566.12+537.47</f>
        <v>1103.5900000000001</v>
      </c>
      <c r="G50" s="4">
        <f>711.25+42.19+229.15+934.89+295.62</f>
        <v>2213.1</v>
      </c>
      <c r="H50" s="4"/>
      <c r="I50" s="4"/>
      <c r="J50" s="12"/>
      <c r="K50" s="12"/>
      <c r="L50" s="4"/>
      <c r="M50" s="4">
        <v>7701.91</v>
      </c>
      <c r="N50" s="4"/>
      <c r="O50" s="4"/>
      <c r="P50" s="4"/>
      <c r="Q50" s="4"/>
      <c r="R50" s="19"/>
      <c r="S50" s="6">
        <v>6000</v>
      </c>
    </row>
    <row r="51" spans="1:19" x14ac:dyDescent="0.25">
      <c r="A51" s="12" t="s">
        <v>63</v>
      </c>
      <c r="B51" s="12"/>
      <c r="C51" s="16">
        <v>0</v>
      </c>
      <c r="D51" s="4">
        <f t="shared" ref="D51" si="41">SUM(F51:Q51)</f>
        <v>-1499.35</v>
      </c>
      <c r="E51" s="4">
        <f t="shared" ref="E51" si="42">C51-D51</f>
        <v>1499.35</v>
      </c>
      <c r="F51" s="4"/>
      <c r="G51" s="4">
        <v>-1499.35</v>
      </c>
      <c r="H51" s="4"/>
      <c r="I51" s="4"/>
      <c r="J51" s="12"/>
      <c r="K51" s="4"/>
      <c r="L51" s="4"/>
      <c r="M51" s="4"/>
      <c r="N51" s="4"/>
      <c r="O51" s="12"/>
      <c r="P51" s="12"/>
      <c r="Q51" s="12"/>
      <c r="R51" s="19">
        <v>38753</v>
      </c>
    </row>
    <row r="52" spans="1:19" x14ac:dyDescent="0.25">
      <c r="A52" s="12"/>
      <c r="B52" s="12"/>
      <c r="C52" s="16"/>
      <c r="D52" s="16"/>
      <c r="E52" s="16"/>
      <c r="F52" s="4"/>
      <c r="G52" s="4"/>
      <c r="H52" s="4"/>
      <c r="I52" s="4"/>
      <c r="J52" s="12"/>
      <c r="K52" s="4"/>
      <c r="L52" s="4"/>
      <c r="M52" s="4"/>
      <c r="N52" s="12"/>
      <c r="O52" s="12"/>
      <c r="P52" s="12"/>
      <c r="Q52" s="12"/>
      <c r="R52" s="19"/>
    </row>
    <row r="53" spans="1:19" x14ac:dyDescent="0.25">
      <c r="A53" s="2" t="s">
        <v>23</v>
      </c>
      <c r="B53" s="13"/>
      <c r="C53" s="2">
        <f>SUM(C46:C52)</f>
        <v>36067</v>
      </c>
      <c r="D53" s="2">
        <f>SUM(D46:D52)</f>
        <v>27925.25</v>
      </c>
      <c r="E53" s="2">
        <f t="shared" ref="E53:Q53" si="43">SUM(E46:E52)</f>
        <v>8141.75</v>
      </c>
      <c r="F53" s="31">
        <f t="shared" si="43"/>
        <v>19509.59</v>
      </c>
      <c r="G53" s="31">
        <f t="shared" si="43"/>
        <v>713.75</v>
      </c>
      <c r="H53" s="31">
        <f t="shared" si="43"/>
        <v>0</v>
      </c>
      <c r="I53" s="31">
        <f t="shared" si="43"/>
        <v>0</v>
      </c>
      <c r="J53" s="2">
        <f t="shared" si="43"/>
        <v>0</v>
      </c>
      <c r="K53" s="2">
        <f t="shared" si="43"/>
        <v>0</v>
      </c>
      <c r="L53" s="31">
        <f t="shared" si="43"/>
        <v>0</v>
      </c>
      <c r="M53" s="31">
        <f t="shared" si="43"/>
        <v>7701.91</v>
      </c>
      <c r="N53" s="2">
        <f t="shared" si="43"/>
        <v>0</v>
      </c>
      <c r="O53" s="2">
        <f t="shared" si="43"/>
        <v>0</v>
      </c>
      <c r="P53" s="2">
        <f t="shared" si="43"/>
        <v>0</v>
      </c>
      <c r="Q53" s="2">
        <f t="shared" si="43"/>
        <v>0</v>
      </c>
    </row>
    <row r="54" spans="1:19" s="24" customFormat="1" x14ac:dyDescent="0.25">
      <c r="A54" s="22"/>
      <c r="B54" s="22"/>
      <c r="C54" s="21"/>
      <c r="D54" s="21"/>
      <c r="E54" s="21"/>
      <c r="F54" s="33"/>
      <c r="G54" s="38"/>
      <c r="H54" s="33"/>
      <c r="I54" s="33"/>
      <c r="J54" s="21"/>
      <c r="K54" s="33"/>
      <c r="L54" s="33"/>
      <c r="M54" s="33"/>
      <c r="N54" s="21"/>
      <c r="O54" s="21"/>
      <c r="P54" s="21"/>
      <c r="Q54" s="21"/>
      <c r="R54" s="23"/>
    </row>
    <row r="55" spans="1:19" x14ac:dyDescent="0.25">
      <c r="A55" s="3" t="s">
        <v>17</v>
      </c>
      <c r="B55" s="17"/>
      <c r="C55" s="3">
        <f t="shared" ref="C55:Q55" si="44">C41+C43+C53</f>
        <v>1771784</v>
      </c>
      <c r="D55" s="3">
        <f t="shared" si="44"/>
        <v>859184.8</v>
      </c>
      <c r="E55" s="3">
        <f t="shared" si="44"/>
        <v>912599.2</v>
      </c>
      <c r="F55" s="35">
        <f t="shared" si="44"/>
        <v>23212.13</v>
      </c>
      <c r="G55" s="35">
        <f t="shared" si="44"/>
        <v>239028.79</v>
      </c>
      <c r="H55" s="35">
        <f t="shared" si="44"/>
        <v>53111.259999999995</v>
      </c>
      <c r="I55" s="35">
        <f t="shared" si="44"/>
        <v>14065.77</v>
      </c>
      <c r="J55" s="3">
        <f t="shared" si="44"/>
        <v>39292.660000000003</v>
      </c>
      <c r="K55" s="35">
        <f t="shared" si="44"/>
        <v>26138.12</v>
      </c>
      <c r="L55" s="35">
        <f t="shared" si="44"/>
        <v>4893.7900000000009</v>
      </c>
      <c r="M55" s="35">
        <f t="shared" si="44"/>
        <v>57701.91</v>
      </c>
      <c r="N55" s="3">
        <f t="shared" si="44"/>
        <v>64575.9</v>
      </c>
      <c r="O55" s="3">
        <f t="shared" si="44"/>
        <v>95218.32</v>
      </c>
      <c r="P55" s="3">
        <f t="shared" si="44"/>
        <v>32729.61</v>
      </c>
      <c r="Q55" s="3">
        <f t="shared" si="44"/>
        <v>209216.54</v>
      </c>
    </row>
    <row r="56" spans="1:19" x14ac:dyDescent="0.25">
      <c r="A56" s="14"/>
      <c r="B56" s="14"/>
      <c r="C56" s="14"/>
      <c r="D56" s="14"/>
      <c r="E56" s="14"/>
      <c r="F56" s="32"/>
      <c r="G56" s="32"/>
      <c r="H56" s="32"/>
      <c r="I56" s="32"/>
      <c r="J56" s="14"/>
      <c r="K56" s="32"/>
      <c r="L56" s="32"/>
      <c r="M56" s="32"/>
      <c r="N56" s="14"/>
      <c r="O56" s="14"/>
      <c r="P56" s="14"/>
      <c r="Q56" s="14"/>
    </row>
  </sheetData>
  <printOptions horizontalCentered="1"/>
  <pageMargins left="0.25" right="0.25" top="0.75" bottom="0.5" header="0.25" footer="0.25"/>
  <pageSetup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</dc:creator>
  <cp:lastModifiedBy>Aimee Swenson</cp:lastModifiedBy>
  <cp:lastPrinted>2018-08-16T16:42:54Z</cp:lastPrinted>
  <dcterms:created xsi:type="dcterms:W3CDTF">2017-07-12T12:37:52Z</dcterms:created>
  <dcterms:modified xsi:type="dcterms:W3CDTF">2020-01-15T19:26:59Z</dcterms:modified>
</cp:coreProperties>
</file>