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I:\Budgets - CAP\2018 Capital Plans\1 2018 CapX Tracker Reports - Final\12 December - Working Copy\"/>
    </mc:Choice>
  </mc:AlternateContent>
  <xr:revisionPtr revIDLastSave="0" documentId="13_ncr:1_{D5DBB565-4834-4FC7-BA25-80C62A5858A1}" xr6:coauthVersionLast="40" xr6:coauthVersionMax="40" xr10:uidLastSave="{00000000-0000-0000-0000-000000000000}"/>
  <bookViews>
    <workbookView xWindow="0" yWindow="0" windowWidth="19695" windowHeight="8925" xr2:uid="{00000000-000D-0000-FFFF-FFFF00000000}"/>
  </bookViews>
  <sheets>
    <sheet name="Sheet1" sheetId="1" r:id="rId1"/>
  </sheets>
  <definedNames>
    <definedName name="_xlnm.Print_Area" localSheetId="0">Sheet1!$A$1:$Q$51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1" i="1" l="1"/>
  <c r="Q42" i="1"/>
  <c r="P42" i="1" l="1"/>
  <c r="D35" i="1"/>
  <c r="E35" i="1" s="1"/>
  <c r="D36" i="1"/>
  <c r="E36" i="1" s="1"/>
  <c r="P32" i="1"/>
  <c r="O42" i="1" l="1"/>
  <c r="D32" i="1"/>
  <c r="E32" i="1" s="1"/>
  <c r="D31" i="1"/>
  <c r="E31" i="1" s="1"/>
  <c r="D33" i="1"/>
  <c r="E33" i="1" s="1"/>
  <c r="D34" i="1"/>
  <c r="E34" i="1" s="1"/>
  <c r="O25" i="1"/>
  <c r="N42" i="1" l="1"/>
  <c r="O10" i="1"/>
  <c r="D30" i="1"/>
  <c r="E30" i="1" s="1"/>
  <c r="N4" i="1"/>
  <c r="M42" i="1" l="1"/>
  <c r="D29" i="1" l="1"/>
  <c r="E29" i="1" s="1"/>
  <c r="D28" i="1"/>
  <c r="E28" i="1" s="1"/>
  <c r="D27" i="1"/>
  <c r="E27" i="1" s="1"/>
  <c r="L42" i="1" l="1"/>
  <c r="D24" i="1"/>
  <c r="E24" i="1" s="1"/>
  <c r="D25" i="1"/>
  <c r="E25" i="1" s="1"/>
  <c r="D26" i="1"/>
  <c r="E26" i="1" s="1"/>
  <c r="L8" i="1"/>
  <c r="K42" i="1" l="1"/>
  <c r="J42" i="1" l="1"/>
  <c r="J45" i="1"/>
  <c r="D21" i="1" l="1"/>
  <c r="E21" i="1" s="1"/>
  <c r="D22" i="1"/>
  <c r="E22" i="1" s="1"/>
  <c r="D23" i="1"/>
  <c r="E23" i="1" s="1"/>
  <c r="M38" i="1" l="1"/>
  <c r="Q38" i="1"/>
  <c r="D46" i="1"/>
  <c r="E46" i="1" s="1"/>
  <c r="D20" i="1"/>
  <c r="E20" i="1" s="1"/>
  <c r="F48" i="1"/>
  <c r="G48" i="1"/>
  <c r="H48" i="1"/>
  <c r="I48" i="1"/>
  <c r="J48" i="1"/>
  <c r="K48" i="1"/>
  <c r="L48" i="1"/>
  <c r="M48" i="1"/>
  <c r="N48" i="1"/>
  <c r="O48" i="1"/>
  <c r="P48" i="1"/>
  <c r="Q48" i="1"/>
  <c r="C48" i="1"/>
  <c r="F38" i="1"/>
  <c r="G38" i="1"/>
  <c r="H38" i="1"/>
  <c r="I38" i="1"/>
  <c r="J38" i="1"/>
  <c r="K38" i="1"/>
  <c r="L38" i="1"/>
  <c r="N38" i="1"/>
  <c r="O38" i="1"/>
  <c r="P38" i="1"/>
  <c r="C38" i="1"/>
  <c r="F13" i="1"/>
  <c r="G13" i="1"/>
  <c r="H13" i="1"/>
  <c r="I13" i="1"/>
  <c r="I40" i="1" s="1"/>
  <c r="I50" i="1" s="1"/>
  <c r="J13" i="1"/>
  <c r="K13" i="1"/>
  <c r="L13" i="1"/>
  <c r="M13" i="1"/>
  <c r="N13" i="1"/>
  <c r="O13" i="1"/>
  <c r="P13" i="1"/>
  <c r="Q13" i="1"/>
  <c r="C13" i="1"/>
  <c r="F40" i="1" l="1"/>
  <c r="F50" i="1" s="1"/>
  <c r="M40" i="1"/>
  <c r="M50" i="1" s="1"/>
  <c r="P40" i="1"/>
  <c r="P50" i="1" s="1"/>
  <c r="G40" i="1"/>
  <c r="G50" i="1" s="1"/>
  <c r="O40" i="1"/>
  <c r="O50" i="1" s="1"/>
  <c r="J40" i="1"/>
  <c r="J50" i="1" s="1"/>
  <c r="Q40" i="1"/>
  <c r="Q50" i="1" s="1"/>
  <c r="H40" i="1"/>
  <c r="H50" i="1" s="1"/>
  <c r="C40" i="1"/>
  <c r="C50" i="1" s="1"/>
  <c r="K40" i="1"/>
  <c r="K50" i="1" s="1"/>
  <c r="N40" i="1"/>
  <c r="N50" i="1" s="1"/>
  <c r="L40" i="1"/>
  <c r="L50" i="1" s="1"/>
  <c r="D42" i="1"/>
  <c r="E42" i="1" s="1"/>
  <c r="D45" i="1" l="1"/>
  <c r="D19" i="1"/>
  <c r="E45" i="1" l="1"/>
  <c r="E48" i="1" s="1"/>
  <c r="D48" i="1"/>
  <c r="E19" i="1"/>
  <c r="D17" i="1"/>
  <c r="E17" i="1" s="1"/>
  <c r="D18" i="1" l="1"/>
  <c r="D16" i="1"/>
  <c r="E16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E18" i="1" l="1"/>
  <c r="E38" i="1" s="1"/>
  <c r="D38" i="1"/>
  <c r="D4" i="1" l="1"/>
  <c r="D13" i="1" s="1"/>
  <c r="D40" i="1" s="1"/>
  <c r="D50" i="1" s="1"/>
  <c r="E4" i="1" l="1"/>
  <c r="E13" i="1" s="1"/>
  <c r="E40" i="1" s="1"/>
  <c r="E50" i="1" s="1"/>
</calcChain>
</file>

<file path=xl/sharedStrings.xml><?xml version="1.0" encoding="utf-8"?>
<sst xmlns="http://schemas.openxmlformats.org/spreadsheetml/2006/main" count="95" uniqueCount="69">
  <si>
    <t>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</si>
  <si>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</si>
  <si>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</si>
  <si>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</si>
  <si>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</si>
  <si>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</si>
  <si>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</si>
  <si>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</si>
  <si>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</si>
  <si>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</si>
  <si>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</si>
  <si>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</si>
  <si>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</si>
  <si>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CAP NON EXPENSES</t>
  </si>
  <si>
    <t>1% CAP NON BUDGET</t>
  </si>
  <si>
    <t>Total Cap NON</t>
  </si>
  <si>
    <t>TOTAL CAPITAL</t>
  </si>
  <si>
    <t>Capital Spending Tracking 2018</t>
  </si>
  <si>
    <t>2018</t>
  </si>
  <si>
    <t>Total</t>
  </si>
  <si>
    <t>10 units @ $545/unit</t>
  </si>
  <si>
    <t>30 units @ $475/unit</t>
  </si>
  <si>
    <t>3 units @ $1,000</t>
  </si>
  <si>
    <t>6 units @ $500/unit</t>
  </si>
  <si>
    <t>Actual</t>
  </si>
  <si>
    <t>Variance</t>
  </si>
  <si>
    <t>PO</t>
  </si>
  <si>
    <t>C4 TV - 49" Flat Screen</t>
  </si>
  <si>
    <t>C5 PTAC Room Unit</t>
  </si>
  <si>
    <t>C7 Reseal Parking Lot</t>
  </si>
  <si>
    <t>C8 Roof</t>
  </si>
  <si>
    <t>C9 Door Locks</t>
  </si>
  <si>
    <t>C10 Landscaping</t>
  </si>
  <si>
    <t>C11 Plumbing-Water Pressure</t>
  </si>
  <si>
    <t xml:space="preserve"> </t>
  </si>
  <si>
    <t>Prior Year</t>
  </si>
  <si>
    <t>C10 GR Entertainment</t>
  </si>
  <si>
    <t>PIP/Renovation</t>
  </si>
  <si>
    <t>Total Prior Year</t>
  </si>
  <si>
    <t xml:space="preserve">N17 Grab &amp; Go Cooler Repair </t>
  </si>
  <si>
    <t>N18 Damaged Roof Repairs</t>
  </si>
  <si>
    <t>N19 Bistro Supplies</t>
  </si>
  <si>
    <t>Project Management Fees</t>
  </si>
  <si>
    <t>C6 Recover Media Pods (cushions/seats) (PIP)</t>
  </si>
  <si>
    <t>Wood Dale Courtyard Marriott</t>
  </si>
  <si>
    <t>N20 Front Desk Computer</t>
  </si>
  <si>
    <t>N21 HSK Program</t>
  </si>
  <si>
    <t>42046, 42055</t>
  </si>
  <si>
    <t>Total Cap Ex</t>
  </si>
  <si>
    <t>Total Cap and Cap NON</t>
  </si>
  <si>
    <t>40272, 39310</t>
  </si>
  <si>
    <t>N22 Remote Switch to Front door</t>
  </si>
  <si>
    <t>N23 Compressor</t>
  </si>
  <si>
    <t>N24 Fosse System</t>
  </si>
  <si>
    <t>N25 Luggage Carts</t>
  </si>
  <si>
    <t>N26 HVAC Control Board</t>
  </si>
  <si>
    <t>N27 Refurb Inoperable exterior Doors</t>
  </si>
  <si>
    <t>N28 Laptop</t>
  </si>
  <si>
    <t>43160, removed balance per DB meeting 9/8</t>
  </si>
  <si>
    <t>per DB meeting 9/8</t>
  </si>
  <si>
    <t>N29 Laundry HVAC Repairs</t>
  </si>
  <si>
    <t>N30 Fire Safety Sprinkler Replacements</t>
  </si>
  <si>
    <t>N31 Employee Entrance Lock</t>
  </si>
  <si>
    <t>N32 Repair Boiler Pipes</t>
  </si>
  <si>
    <t>N33 Door Replacement</t>
  </si>
  <si>
    <t>N34 Compressor Replacement</t>
  </si>
  <si>
    <t>43855, 43858</t>
  </si>
  <si>
    <t>N35 Corridor Lighting &amp; Emerg Exit</t>
  </si>
  <si>
    <t>N36 Office Area 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</si>
</sst>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164" fontId="3" fillId="4" borderId="1" xfId="1" applyNumberFormat="1" applyFont="1" applyFill="1" applyBorder="1"/>
    <xf numFmtId="164" fontId="3" fillId="3" borderId="1" xfId="1" applyNumberFormat="1" applyFont="1" applyFill="1" applyBorder="1"/>
    <xf numFmtId="164" fontId="4" fillId="0" borderId="1" xfId="1" applyNumberFormat="1" applyFont="1" applyFill="1" applyBorder="1"/>
    <xf numFmtId="164" fontId="1" fillId="2" borderId="0" xfId="1" applyNumberFormat="1" applyFont="1" applyFill="1"/>
    <xf numFmtId="164" fontId="0" fillId="2" borderId="0" xfId="1" applyNumberFormat="1" applyFont="1" applyFill="1"/>
    <xf numFmtId="164" fontId="3" fillId="2" borderId="0" xfId="1" applyNumberFormat="1" applyFont="1" applyFill="1" applyAlignment="1">
      <alignment horizontal="center"/>
    </xf>
    <xf numFmtId="164" fontId="3" fillId="2" borderId="0" xfId="1" quotePrefix="1" applyNumberFormat="1" applyFont="1" applyFill="1" applyAlignment="1">
      <alignment horizontal="center"/>
    </xf>
    <xf numFmtId="164" fontId="1" fillId="2" borderId="0" xfId="1" applyNumberFormat="1" applyFont="1" applyFill="1" applyAlignment="1">
      <alignment horizontal="left"/>
    </xf>
    <xf numFmtId="164" fontId="1" fillId="2" borderId="0" xfId="1" applyNumberFormat="1" applyFont="1" applyFill="1" applyAlignment="1">
      <alignment horizontal="center"/>
    </xf>
    <xf numFmtId="164" fontId="0" fillId="2" borderId="2" xfId="1" applyNumberFormat="1" applyFont="1" applyFill="1" applyBorder="1"/>
    <xf numFmtId="164" fontId="3" fillId="2" borderId="2" xfId="1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0" fillId="0" borderId="1" xfId="1" applyNumberFormat="1" applyFont="1" applyFill="1" applyBorder="1"/>
    <xf numFmtId="164" fontId="2" fillId="0" borderId="1" xfId="1" applyNumberFormat="1" applyFont="1" applyFill="1" applyBorder="1"/>
    <xf numFmtId="164" fontId="0" fillId="4" borderId="1" xfId="1" applyNumberFormat="1" applyFont="1" applyFill="1" applyBorder="1"/>
    <xf numFmtId="164" fontId="1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center"/>
    </xf>
    <xf numFmtId="164" fontId="0" fillId="3" borderId="1" xfId="1" applyNumberFormat="1" applyFont="1" applyFill="1" applyBorder="1"/>
    <xf numFmtId="164" fontId="0" fillId="0" borderId="0" xfId="1" applyNumberFormat="1" applyFont="1" applyFill="1" applyBorder="1"/>
    <xf numFmtId="164" fontId="0" fillId="2" borderId="0" xfId="1" applyNumberFormat="1" applyFont="1" applyFill="1" applyBorder="1"/>
    <xf numFmtId="0" fontId="0" fillId="2" borderId="0" xfId="1" applyNumberFormat="1" applyFont="1" applyFill="1"/>
    <xf numFmtId="0" fontId="0" fillId="2" borderId="1" xfId="1" applyNumberFormat="1" applyFont="1" applyFill="1" applyBorder="1"/>
    <xf numFmtId="0" fontId="3" fillId="2" borderId="0" xfId="1" applyNumberFormat="1" applyFont="1" applyFill="1" applyAlignment="1">
      <alignment horizontal="center"/>
    </xf>
    <xf numFmtId="0" fontId="0" fillId="2" borderId="3" xfId="1" applyNumberFormat="1" applyFont="1" applyFill="1" applyBorder="1"/>
    <xf numFmtId="164" fontId="3" fillId="0" borderId="1" xfId="1" applyNumberFormat="1" applyFont="1" applyFill="1" applyBorder="1"/>
    <xf numFmtId="164" fontId="5" fillId="2" borderId="0" xfId="1" quotePrefix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4" fontId="5" fillId="4" borderId="1" xfId="1" applyNumberFormat="1" applyFont="1" applyFill="1" applyBorder="1"/>
    <xf numFmtId="164" fontId="4" fillId="0" borderId="0" xfId="1" applyNumberFormat="1" applyFont="1" applyFill="1" applyBorder="1"/>
    <xf numFmtId="164" fontId="4" fillId="2" borderId="0" xfId="1" applyNumberFormat="1" applyFont="1" applyFill="1" applyBorder="1"/>
    <xf numFmtId="164" fontId="4" fillId="2" borderId="0" xfId="1" applyNumberFormat="1" applyFont="1" applyFill="1"/>
    <xf numFmtId="0" fontId="0" fillId="2" borderId="0" xfId="1" applyNumberFormat="1" applyFont="1" applyFill="1" applyBorder="1"/>
    <xf numFmtId="164" fontId="5" fillId="3" borderId="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zoomScaleNormal="100" workbookViewId="0">
      <pane xSplit="5" ySplit="3" topLeftCell="P31" activePane="bottomRight" state="frozen"/>
      <selection pane="topRight" activeCell="F1" sqref="F1"/>
      <selection pane="bottomLeft" activeCell="A4" sqref="A4"/>
      <selection pane="bottomRight" activeCell="E39" sqref="E39"/>
    </sheetView>
  </sheetViews>
  <sheetFormatPr defaultColWidth="9.140625" defaultRowHeight="15" x14ac:dyDescent="0.25"/>
  <cols>
    <col min="1" max="1" width="41.28515625" style="5" customWidth="1"/>
    <col min="2" max="2" width="23.140625" style="5" hidden="1" customWidth="1"/>
    <col min="3" max="3" width="14.140625" style="5" bestFit="1" customWidth="1"/>
    <col min="4" max="4" width="11.42578125" style="5" customWidth="1"/>
    <col min="5" max="5" width="12" style="5" customWidth="1"/>
    <col min="6" max="8" width="10.5703125" style="5" customWidth="1"/>
    <col min="9" max="10" width="10.5703125" style="32" customWidth="1"/>
    <col min="11" max="12" width="10.5703125" style="5" customWidth="1"/>
    <col min="13" max="14" width="10.5703125" style="32" customWidth="1"/>
    <col min="15" max="15" width="13.42578125" style="32" customWidth="1"/>
    <col min="16" max="16" width="10.5703125" style="32" customWidth="1"/>
    <col min="17" max="17" width="12.42578125" style="32" customWidth="1"/>
    <col min="18" max="18" width="9.140625" style="21" hidden="1" customWidth="1"/>
    <col min="19" max="19" width="9.140625" style="5" hidden="1" customWidth="1"/>
    <col min="20" max="16384" width="9.140625" style="5"/>
  </cols>
  <sheetData>
    <row r="1" spans="1:18" x14ac:dyDescent="0.25">
      <c r="A1" s="4" t="s">
        <v>44</v>
      </c>
      <c r="C1" s="6" t="s">
        <v>19</v>
      </c>
      <c r="D1" s="6"/>
      <c r="E1" s="6"/>
      <c r="F1" s="7" t="s">
        <v>18</v>
      </c>
      <c r="G1" s="7" t="s">
        <v>18</v>
      </c>
      <c r="H1" s="7" t="s">
        <v>18</v>
      </c>
      <c r="I1" s="26" t="s">
        <v>18</v>
      </c>
      <c r="J1" s="26" t="s">
        <v>18</v>
      </c>
      <c r="K1" s="7" t="s">
        <v>18</v>
      </c>
      <c r="L1" s="7" t="s">
        <v>18</v>
      </c>
      <c r="M1" s="26" t="s">
        <v>18</v>
      </c>
      <c r="N1" s="26" t="s">
        <v>18</v>
      </c>
      <c r="O1" s="26" t="s">
        <v>18</v>
      </c>
      <c r="P1" s="26" t="s">
        <v>18</v>
      </c>
      <c r="Q1" s="26" t="s">
        <v>18</v>
      </c>
    </row>
    <row r="2" spans="1:18" x14ac:dyDescent="0.25">
      <c r="A2" s="8" t="s">
        <v>17</v>
      </c>
      <c r="B2" s="4"/>
      <c r="C2" s="7" t="s">
        <v>18</v>
      </c>
      <c r="D2" s="7" t="s">
        <v>19</v>
      </c>
      <c r="E2" s="7"/>
      <c r="F2" s="9" t="s">
        <v>24</v>
      </c>
      <c r="G2" s="9" t="s">
        <v>24</v>
      </c>
      <c r="H2" s="9" t="s">
        <v>24</v>
      </c>
      <c r="I2" s="27" t="s">
        <v>24</v>
      </c>
      <c r="J2" s="27" t="s">
        <v>24</v>
      </c>
      <c r="K2" s="27" t="s">
        <v>24</v>
      </c>
      <c r="L2" s="27" t="s">
        <v>24</v>
      </c>
      <c r="M2" s="27" t="s">
        <v>24</v>
      </c>
      <c r="N2" s="27" t="s">
        <v>24</v>
      </c>
      <c r="O2" s="27" t="s">
        <v>24</v>
      </c>
      <c r="P2" s="27" t="s">
        <v>24</v>
      </c>
      <c r="Q2" s="27" t="s">
        <v>24</v>
      </c>
    </row>
    <row r="3" spans="1:18" x14ac:dyDescent="0.25">
      <c r="A3" s="10"/>
      <c r="B3" s="10"/>
      <c r="C3" s="11" t="s">
        <v>0</v>
      </c>
      <c r="D3" s="11" t="s">
        <v>24</v>
      </c>
      <c r="E3" s="11" t="s">
        <v>25</v>
      </c>
      <c r="F3" s="11" t="s">
        <v>1</v>
      </c>
      <c r="G3" s="11" t="s">
        <v>2</v>
      </c>
      <c r="H3" s="11" t="s">
        <v>3</v>
      </c>
      <c r="I3" s="28" t="s">
        <v>4</v>
      </c>
      <c r="J3" s="28" t="s">
        <v>5</v>
      </c>
      <c r="K3" s="11" t="s">
        <v>6</v>
      </c>
      <c r="L3" s="11" t="s">
        <v>7</v>
      </c>
      <c r="M3" s="28" t="s">
        <v>8</v>
      </c>
      <c r="N3" s="28" t="s">
        <v>9</v>
      </c>
      <c r="O3" s="28" t="s">
        <v>10</v>
      </c>
      <c r="P3" s="28" t="s">
        <v>11</v>
      </c>
      <c r="Q3" s="28" t="s">
        <v>12</v>
      </c>
      <c r="R3" s="23" t="s">
        <v>26</v>
      </c>
    </row>
    <row r="4" spans="1:18" x14ac:dyDescent="0.25">
      <c r="A4" s="12" t="s">
        <v>27</v>
      </c>
      <c r="B4" s="3" t="s">
        <v>21</v>
      </c>
      <c r="C4" s="13">
        <v>14250</v>
      </c>
      <c r="D4" s="13">
        <f>SUM(F4:Q4)</f>
        <v>14702.88</v>
      </c>
      <c r="E4" s="13">
        <f>C4-D4</f>
        <v>-452.8799999999992</v>
      </c>
      <c r="F4" s="3"/>
      <c r="G4" s="3"/>
      <c r="H4" s="3"/>
      <c r="I4" s="3"/>
      <c r="J4" s="3"/>
      <c r="K4" s="3"/>
      <c r="L4" s="3"/>
      <c r="M4" s="3"/>
      <c r="N4" s="3">
        <f>13838+864.88</f>
        <v>14702.88</v>
      </c>
      <c r="O4" s="3"/>
      <c r="P4" s="3"/>
      <c r="Q4" s="3"/>
      <c r="R4" s="22">
        <v>43375</v>
      </c>
    </row>
    <row r="5" spans="1:18" x14ac:dyDescent="0.25">
      <c r="A5" s="12" t="s">
        <v>28</v>
      </c>
      <c r="B5" s="13" t="s">
        <v>20</v>
      </c>
      <c r="C5" s="13">
        <v>5450</v>
      </c>
      <c r="D5" s="13">
        <f t="shared" ref="D5:D11" si="0">SUM(F5:Q5)</f>
        <v>5489.5</v>
      </c>
      <c r="E5" s="13">
        <f t="shared" ref="E5:E11" si="1">C5-D5</f>
        <v>-39.5</v>
      </c>
      <c r="F5" s="14"/>
      <c r="G5" s="14"/>
      <c r="H5" s="14"/>
      <c r="I5" s="3"/>
      <c r="J5" s="3"/>
      <c r="K5" s="14"/>
      <c r="L5" s="14"/>
      <c r="M5" s="3"/>
      <c r="N5" s="3"/>
      <c r="O5" s="3"/>
      <c r="P5" s="3"/>
      <c r="Q5" s="3">
        <v>5489.5</v>
      </c>
      <c r="R5" s="22">
        <v>44249</v>
      </c>
    </row>
    <row r="6" spans="1:18" x14ac:dyDescent="0.25">
      <c r="A6" s="13" t="s">
        <v>43</v>
      </c>
      <c r="B6" s="13" t="s">
        <v>22</v>
      </c>
      <c r="C6" s="13">
        <v>3000</v>
      </c>
      <c r="D6" s="13">
        <f t="shared" si="0"/>
        <v>0</v>
      </c>
      <c r="E6" s="13">
        <f t="shared" si="1"/>
        <v>3000</v>
      </c>
      <c r="F6" s="14"/>
      <c r="G6" s="14"/>
      <c r="H6" s="14"/>
      <c r="I6" s="3"/>
      <c r="J6" s="3"/>
      <c r="K6" s="14"/>
      <c r="L6" s="14"/>
      <c r="M6" s="3"/>
      <c r="N6" s="3"/>
      <c r="O6" s="3"/>
      <c r="P6" s="3"/>
      <c r="Q6" s="3"/>
      <c r="R6" s="22"/>
    </row>
    <row r="7" spans="1:18" x14ac:dyDescent="0.25">
      <c r="A7" s="13" t="s">
        <v>29</v>
      </c>
      <c r="B7" s="13"/>
      <c r="C7" s="13">
        <v>35000</v>
      </c>
      <c r="D7" s="13">
        <f t="shared" si="0"/>
        <v>15500</v>
      </c>
      <c r="E7" s="13">
        <f t="shared" si="1"/>
        <v>19500</v>
      </c>
      <c r="F7" s="14"/>
      <c r="G7" s="14"/>
      <c r="H7" s="14"/>
      <c r="I7" s="3"/>
      <c r="J7" s="3"/>
      <c r="K7" s="14"/>
      <c r="L7" s="14"/>
      <c r="M7" s="3">
        <v>7750</v>
      </c>
      <c r="N7" s="3"/>
      <c r="O7" s="3">
        <v>7750</v>
      </c>
      <c r="P7" s="3"/>
      <c r="Q7" s="3"/>
      <c r="R7" s="22" t="s">
        <v>58</v>
      </c>
    </row>
    <row r="8" spans="1:18" x14ac:dyDescent="0.25">
      <c r="A8" s="13" t="s">
        <v>30</v>
      </c>
      <c r="B8" s="13"/>
      <c r="C8" s="13">
        <v>140000</v>
      </c>
      <c r="D8" s="13">
        <f t="shared" si="0"/>
        <v>205501.88</v>
      </c>
      <c r="E8" s="13">
        <f t="shared" si="1"/>
        <v>-65501.880000000005</v>
      </c>
      <c r="F8" s="14">
        <v>29980.15</v>
      </c>
      <c r="G8" s="14"/>
      <c r="H8" s="14"/>
      <c r="I8" s="3"/>
      <c r="J8" s="3"/>
      <c r="K8" s="14"/>
      <c r="L8" s="3">
        <f>158029.47+17492.26</f>
        <v>175521.73</v>
      </c>
      <c r="M8" s="3"/>
      <c r="N8" s="3"/>
      <c r="O8" s="3"/>
      <c r="P8" s="3"/>
      <c r="Q8" s="3"/>
      <c r="R8" s="22">
        <v>40530</v>
      </c>
    </row>
    <row r="9" spans="1:18" x14ac:dyDescent="0.25">
      <c r="A9" s="13" t="s">
        <v>31</v>
      </c>
      <c r="B9" s="13" t="s">
        <v>23</v>
      </c>
      <c r="C9" s="13">
        <v>3000</v>
      </c>
      <c r="D9" s="13">
        <f t="shared" si="0"/>
        <v>0</v>
      </c>
      <c r="E9" s="13">
        <f t="shared" si="1"/>
        <v>3000</v>
      </c>
      <c r="F9" s="14"/>
      <c r="G9" s="13" t="s">
        <v>34</v>
      </c>
      <c r="H9" s="14"/>
      <c r="I9" s="3"/>
      <c r="J9" s="3"/>
      <c r="K9" s="14"/>
      <c r="L9" s="3"/>
      <c r="M9" s="3"/>
      <c r="N9" s="3"/>
      <c r="O9" s="3"/>
      <c r="P9" s="3"/>
      <c r="Q9" s="3"/>
      <c r="R9" s="22" t="s">
        <v>59</v>
      </c>
    </row>
    <row r="10" spans="1:18" x14ac:dyDescent="0.25">
      <c r="A10" s="13" t="s">
        <v>32</v>
      </c>
      <c r="B10" s="13"/>
      <c r="C10" s="13">
        <v>7000</v>
      </c>
      <c r="D10" s="13">
        <f t="shared" si="0"/>
        <v>8620</v>
      </c>
      <c r="E10" s="13">
        <f t="shared" si="1"/>
        <v>-1620</v>
      </c>
      <c r="F10" s="14"/>
      <c r="G10" s="14"/>
      <c r="H10" s="14"/>
      <c r="I10" s="3"/>
      <c r="J10" s="3"/>
      <c r="K10" s="14"/>
      <c r="L10" s="3"/>
      <c r="M10" s="3">
        <v>4830</v>
      </c>
      <c r="N10" s="3"/>
      <c r="O10" s="3">
        <f>8620-4830</f>
        <v>3790</v>
      </c>
      <c r="P10" s="3"/>
      <c r="Q10" s="3"/>
      <c r="R10" s="22">
        <v>42895</v>
      </c>
    </row>
    <row r="11" spans="1:18" x14ac:dyDescent="0.25">
      <c r="A11" s="13" t="s">
        <v>33</v>
      </c>
      <c r="B11" s="13"/>
      <c r="C11" s="13">
        <v>10000</v>
      </c>
      <c r="D11" s="13">
        <f t="shared" si="0"/>
        <v>8450</v>
      </c>
      <c r="E11" s="13">
        <f t="shared" si="1"/>
        <v>1550</v>
      </c>
      <c r="F11" s="13" t="s">
        <v>34</v>
      </c>
      <c r="G11" s="14"/>
      <c r="H11" s="14"/>
      <c r="I11" s="3"/>
      <c r="J11" s="3"/>
      <c r="K11" s="14"/>
      <c r="L11" s="3">
        <v>8450</v>
      </c>
      <c r="M11" s="3"/>
      <c r="N11" s="3"/>
      <c r="O11" s="3"/>
      <c r="P11" s="3"/>
      <c r="Q11" s="3"/>
      <c r="R11" s="22">
        <v>41870</v>
      </c>
    </row>
    <row r="12" spans="1:18" x14ac:dyDescent="0.25">
      <c r="A12" s="13"/>
      <c r="B12" s="13"/>
      <c r="C12" s="13"/>
      <c r="D12" s="13"/>
      <c r="E12" s="13"/>
      <c r="F12" s="13"/>
      <c r="G12" s="14"/>
      <c r="H12" s="14"/>
      <c r="I12" s="3"/>
      <c r="J12" s="3"/>
      <c r="K12" s="14"/>
      <c r="L12" s="14"/>
      <c r="M12" s="3"/>
      <c r="N12" s="3"/>
      <c r="O12" s="3"/>
      <c r="P12" s="3"/>
      <c r="Q12" s="3"/>
      <c r="R12" s="22"/>
    </row>
    <row r="13" spans="1:18" x14ac:dyDescent="0.25">
      <c r="A13" s="1" t="s">
        <v>48</v>
      </c>
      <c r="B13" s="15"/>
      <c r="C13" s="1">
        <f>SUM(C4:C12)</f>
        <v>217700</v>
      </c>
      <c r="D13" s="1">
        <f t="shared" ref="D13:Q13" si="2">SUM(D4:D12)</f>
        <v>258264.26</v>
      </c>
      <c r="E13" s="1">
        <f t="shared" si="2"/>
        <v>-40564.26</v>
      </c>
      <c r="F13" s="1">
        <f t="shared" si="2"/>
        <v>29980.15</v>
      </c>
      <c r="G13" s="1">
        <f t="shared" si="2"/>
        <v>0</v>
      </c>
      <c r="H13" s="1">
        <f t="shared" si="2"/>
        <v>0</v>
      </c>
      <c r="I13" s="29">
        <f t="shared" si="2"/>
        <v>0</v>
      </c>
      <c r="J13" s="29">
        <f t="shared" si="2"/>
        <v>0</v>
      </c>
      <c r="K13" s="1">
        <f t="shared" si="2"/>
        <v>0</v>
      </c>
      <c r="L13" s="1">
        <f t="shared" si="2"/>
        <v>183971.73</v>
      </c>
      <c r="M13" s="29">
        <f t="shared" si="2"/>
        <v>12580</v>
      </c>
      <c r="N13" s="29">
        <f t="shared" si="2"/>
        <v>14702.88</v>
      </c>
      <c r="O13" s="29">
        <f t="shared" si="2"/>
        <v>11540</v>
      </c>
      <c r="P13" s="29">
        <f t="shared" si="2"/>
        <v>0</v>
      </c>
      <c r="Q13" s="29">
        <f t="shared" si="2"/>
        <v>5489.5</v>
      </c>
    </row>
    <row r="14" spans="1:18" x14ac:dyDescent="0.25">
      <c r="A14" s="13"/>
      <c r="B14" s="13"/>
      <c r="C14" s="13"/>
      <c r="D14" s="13"/>
      <c r="E14" s="13"/>
      <c r="F14" s="13"/>
      <c r="G14" s="13"/>
      <c r="H14" s="13"/>
      <c r="I14" s="3"/>
      <c r="J14" s="3"/>
      <c r="K14" s="13"/>
      <c r="L14" s="13"/>
      <c r="M14" s="3"/>
      <c r="N14" s="3"/>
      <c r="O14" s="3"/>
      <c r="P14" s="3"/>
      <c r="Q14" s="3"/>
    </row>
    <row r="15" spans="1:18" x14ac:dyDescent="0.25">
      <c r="A15" s="16" t="s">
        <v>13</v>
      </c>
      <c r="B15" s="16"/>
      <c r="C15" s="17"/>
      <c r="D15" s="17"/>
      <c r="E15" s="17"/>
      <c r="F15" s="13"/>
      <c r="G15" s="13"/>
      <c r="H15" s="13"/>
      <c r="I15" s="3"/>
      <c r="J15" s="3"/>
      <c r="K15" s="13"/>
      <c r="L15" s="13"/>
      <c r="M15" s="3"/>
      <c r="N15" s="3"/>
      <c r="O15" s="3"/>
      <c r="P15" s="3"/>
      <c r="Q15" s="3"/>
      <c r="R15" s="24"/>
    </row>
    <row r="16" spans="1:18" x14ac:dyDescent="0.25">
      <c r="A16" s="13" t="s">
        <v>14</v>
      </c>
      <c r="B16" s="13"/>
      <c r="C16" s="13">
        <v>38864.51</v>
      </c>
      <c r="D16" s="13">
        <f t="shared" ref="D16:D18" si="3">SUM(F16:Q16)</f>
        <v>0</v>
      </c>
      <c r="E16" s="13">
        <f t="shared" ref="E16:E18" si="4">C16-D16</f>
        <v>38864.51</v>
      </c>
      <c r="F16" s="13"/>
      <c r="G16" s="13"/>
      <c r="H16" s="13"/>
      <c r="I16" s="3"/>
      <c r="J16" s="3"/>
      <c r="K16" s="13"/>
      <c r="L16" s="13"/>
      <c r="M16" s="3"/>
      <c r="N16" s="3"/>
      <c r="O16" s="3"/>
      <c r="P16" s="3"/>
      <c r="Q16" s="3"/>
      <c r="R16" s="24"/>
    </row>
    <row r="17" spans="1:19" x14ac:dyDescent="0.25">
      <c r="A17" s="13" t="s">
        <v>39</v>
      </c>
      <c r="B17" s="13"/>
      <c r="C17" s="13">
        <v>0</v>
      </c>
      <c r="D17" s="13">
        <f t="shared" ref="D17" si="5">SUM(F17:Q17)</f>
        <v>2944</v>
      </c>
      <c r="E17" s="13">
        <f t="shared" ref="E17" si="6">C17-D17</f>
        <v>-2944</v>
      </c>
      <c r="F17" s="13"/>
      <c r="G17" s="13"/>
      <c r="H17" s="13"/>
      <c r="I17" s="3"/>
      <c r="J17" s="3"/>
      <c r="K17" s="13"/>
      <c r="L17" s="13"/>
      <c r="M17" s="3">
        <v>2944</v>
      </c>
      <c r="N17" s="3"/>
      <c r="O17" s="3"/>
      <c r="P17" s="3"/>
      <c r="Q17" s="3"/>
      <c r="R17" s="24">
        <v>41400</v>
      </c>
    </row>
    <row r="18" spans="1:19" x14ac:dyDescent="0.25">
      <c r="A18" s="13" t="s">
        <v>40</v>
      </c>
      <c r="B18" s="13"/>
      <c r="C18" s="13">
        <v>0</v>
      </c>
      <c r="D18" s="13">
        <f t="shared" si="3"/>
        <v>4684</v>
      </c>
      <c r="E18" s="13">
        <f t="shared" si="4"/>
        <v>-4684</v>
      </c>
      <c r="F18" s="13"/>
      <c r="G18" s="13"/>
      <c r="H18" s="13"/>
      <c r="I18" s="3">
        <v>4684</v>
      </c>
      <c r="J18" s="3"/>
      <c r="K18" s="13"/>
      <c r="L18" s="13"/>
      <c r="M18" s="3"/>
      <c r="N18" s="3"/>
      <c r="O18" s="3"/>
      <c r="P18" s="3"/>
      <c r="Q18" s="3"/>
      <c r="R18" s="24">
        <v>41401</v>
      </c>
    </row>
    <row r="19" spans="1:19" x14ac:dyDescent="0.25">
      <c r="A19" s="13" t="s">
        <v>41</v>
      </c>
      <c r="B19" s="13"/>
      <c r="C19" s="13">
        <v>0</v>
      </c>
      <c r="D19" s="13">
        <f t="shared" ref="D19" si="7">SUM(F19:Q19)</f>
        <v>0</v>
      </c>
      <c r="E19" s="13">
        <f t="shared" ref="E19" si="8">C19-D19</f>
        <v>0</v>
      </c>
      <c r="F19" s="13"/>
      <c r="G19" s="13"/>
      <c r="H19" s="13"/>
      <c r="I19" s="3"/>
      <c r="J19" s="3"/>
      <c r="K19" s="13"/>
      <c r="L19" s="13"/>
      <c r="M19" s="3"/>
      <c r="N19" s="3"/>
      <c r="O19" s="3"/>
      <c r="P19" s="3"/>
      <c r="Q19" s="3"/>
      <c r="R19" s="22">
        <v>41869</v>
      </c>
    </row>
    <row r="20" spans="1:19" x14ac:dyDescent="0.25">
      <c r="A20" s="13" t="s">
        <v>45</v>
      </c>
      <c r="B20" s="13"/>
      <c r="C20" s="13">
        <v>0</v>
      </c>
      <c r="D20" s="13">
        <f t="shared" ref="D20" si="9">SUM(F20:Q20)</f>
        <v>1303.97</v>
      </c>
      <c r="E20" s="13">
        <f t="shared" ref="E20" si="10">C20-D20</f>
        <v>-1303.97</v>
      </c>
      <c r="F20" s="13"/>
      <c r="G20" s="13"/>
      <c r="H20" s="13"/>
      <c r="I20" s="3">
        <v>1303.97</v>
      </c>
      <c r="J20" s="3"/>
      <c r="K20" s="13"/>
      <c r="L20" s="13"/>
      <c r="M20" s="3"/>
      <c r="N20" s="3"/>
      <c r="O20" s="3"/>
      <c r="P20" s="3"/>
      <c r="Q20" s="3"/>
      <c r="R20" s="22">
        <v>42010</v>
      </c>
    </row>
    <row r="21" spans="1:19" x14ac:dyDescent="0.25">
      <c r="A21" s="13" t="s">
        <v>46</v>
      </c>
      <c r="B21" s="13"/>
      <c r="C21" s="13">
        <v>0</v>
      </c>
      <c r="D21" s="13">
        <f t="shared" ref="D21:D23" si="11">SUM(F21:Q21)</f>
        <v>1209.6400000000001</v>
      </c>
      <c r="E21" s="13">
        <f t="shared" ref="E21:E23" si="12">C21-D21</f>
        <v>-1209.6400000000001</v>
      </c>
      <c r="F21" s="13"/>
      <c r="G21" s="13"/>
      <c r="H21" s="13"/>
      <c r="I21" s="3"/>
      <c r="J21" s="3">
        <v>1209.6400000000001</v>
      </c>
      <c r="K21" s="13"/>
      <c r="L21" s="13"/>
      <c r="M21" s="3"/>
      <c r="N21" s="3"/>
      <c r="O21" s="3"/>
      <c r="P21" s="3"/>
      <c r="Q21" s="3"/>
      <c r="R21" s="22" t="s">
        <v>47</v>
      </c>
      <c r="S21" s="5">
        <f>414.57+166.88</f>
        <v>581.45000000000005</v>
      </c>
    </row>
    <row r="22" spans="1:19" x14ac:dyDescent="0.25">
      <c r="A22" s="13" t="s">
        <v>51</v>
      </c>
      <c r="B22" s="13"/>
      <c r="C22" s="13">
        <v>0</v>
      </c>
      <c r="D22" s="13">
        <f t="shared" si="11"/>
        <v>2737.88</v>
      </c>
      <c r="E22" s="13">
        <f t="shared" si="12"/>
        <v>-2737.88</v>
      </c>
      <c r="F22" s="13"/>
      <c r="G22" s="13"/>
      <c r="H22" s="13"/>
      <c r="I22" s="3"/>
      <c r="J22" s="3"/>
      <c r="K22" s="13"/>
      <c r="L22" s="13"/>
      <c r="M22" s="3">
        <v>2737.88</v>
      </c>
      <c r="N22" s="3"/>
      <c r="O22" s="3"/>
      <c r="P22" s="3"/>
      <c r="Q22" s="3"/>
      <c r="R22" s="22">
        <v>42903</v>
      </c>
    </row>
    <row r="23" spans="1:19" x14ac:dyDescent="0.25">
      <c r="A23" s="13" t="s">
        <v>52</v>
      </c>
      <c r="B23" s="13"/>
      <c r="C23" s="13">
        <v>0</v>
      </c>
      <c r="D23" s="13">
        <f t="shared" si="11"/>
        <v>2000</v>
      </c>
      <c r="E23" s="13">
        <f t="shared" si="12"/>
        <v>-2000</v>
      </c>
      <c r="F23" s="13"/>
      <c r="G23" s="13"/>
      <c r="H23" s="13"/>
      <c r="I23" s="3"/>
      <c r="J23" s="3"/>
      <c r="K23" s="13"/>
      <c r="L23" s="13"/>
      <c r="M23" s="3">
        <v>2000</v>
      </c>
      <c r="N23" s="3"/>
      <c r="O23" s="3"/>
      <c r="P23" s="3"/>
      <c r="Q23" s="3"/>
      <c r="R23" s="22">
        <v>43015</v>
      </c>
    </row>
    <row r="24" spans="1:19" x14ac:dyDescent="0.25">
      <c r="A24" s="13" t="s">
        <v>53</v>
      </c>
      <c r="B24" s="13"/>
      <c r="C24" s="13">
        <v>0</v>
      </c>
      <c r="D24" s="13">
        <f t="shared" ref="D24:D26" si="13">SUM(F24:Q24)</f>
        <v>931.6</v>
      </c>
      <c r="E24" s="13">
        <f t="shared" ref="E24:E26" si="14">C24-D24</f>
        <v>-931.6</v>
      </c>
      <c r="F24" s="13"/>
      <c r="G24" s="13"/>
      <c r="H24" s="13"/>
      <c r="I24" s="3"/>
      <c r="J24" s="3"/>
      <c r="K24" s="13"/>
      <c r="L24" s="13"/>
      <c r="M24" s="3">
        <v>931.6</v>
      </c>
      <c r="N24" s="3"/>
      <c r="O24" s="3"/>
      <c r="P24" s="3"/>
      <c r="Q24" s="3"/>
      <c r="R24" s="22">
        <v>43016</v>
      </c>
    </row>
    <row r="25" spans="1:19" x14ac:dyDescent="0.25">
      <c r="A25" s="13" t="s">
        <v>54</v>
      </c>
      <c r="B25" s="13"/>
      <c r="C25" s="13">
        <v>0</v>
      </c>
      <c r="D25" s="13">
        <f t="shared" si="13"/>
        <v>2957.54</v>
      </c>
      <c r="E25" s="13">
        <f t="shared" si="14"/>
        <v>-2957.54</v>
      </c>
      <c r="F25" s="13"/>
      <c r="G25" s="13"/>
      <c r="H25" s="13"/>
      <c r="I25" s="3"/>
      <c r="J25" s="3"/>
      <c r="K25" s="13"/>
      <c r="L25" s="13"/>
      <c r="M25" s="3"/>
      <c r="N25" s="3"/>
      <c r="O25" s="3">
        <f>3535.08-577.54</f>
        <v>2957.54</v>
      </c>
      <c r="P25" s="3"/>
      <c r="Q25" s="3"/>
      <c r="R25" s="22">
        <v>43132</v>
      </c>
    </row>
    <row r="26" spans="1:19" x14ac:dyDescent="0.25">
      <c r="A26" s="13" t="s">
        <v>55</v>
      </c>
      <c r="B26" s="13"/>
      <c r="C26" s="13">
        <v>0</v>
      </c>
      <c r="D26" s="13">
        <f t="shared" si="13"/>
        <v>2346.31</v>
      </c>
      <c r="E26" s="13">
        <f t="shared" si="14"/>
        <v>-2346.31</v>
      </c>
      <c r="F26" s="13"/>
      <c r="G26" s="13"/>
      <c r="H26" s="13"/>
      <c r="I26" s="3"/>
      <c r="J26" s="3"/>
      <c r="K26" s="13"/>
      <c r="L26" s="13"/>
      <c r="M26" s="3">
        <v>2346.31</v>
      </c>
      <c r="N26" s="3"/>
      <c r="O26" s="3"/>
      <c r="P26" s="3"/>
      <c r="Q26" s="3"/>
      <c r="R26" s="22">
        <v>43283</v>
      </c>
    </row>
    <row r="27" spans="1:19" x14ac:dyDescent="0.25">
      <c r="A27" s="13" t="s">
        <v>56</v>
      </c>
      <c r="B27" s="13"/>
      <c r="C27" s="13">
        <v>0</v>
      </c>
      <c r="D27" s="13">
        <f t="shared" ref="D27:D29" si="15">SUM(F27:Q27)</f>
        <v>3682</v>
      </c>
      <c r="E27" s="13">
        <f t="shared" ref="E27:E29" si="16">C27-D27</f>
        <v>-3682</v>
      </c>
      <c r="F27" s="13"/>
      <c r="G27" s="13"/>
      <c r="H27" s="13"/>
      <c r="I27" s="3"/>
      <c r="J27" s="3"/>
      <c r="K27" s="13"/>
      <c r="L27" s="13"/>
      <c r="M27" s="3"/>
      <c r="N27" s="3"/>
      <c r="O27" s="3"/>
      <c r="P27" s="3">
        <v>3682</v>
      </c>
      <c r="Q27" s="3"/>
      <c r="R27" s="22">
        <v>43368</v>
      </c>
    </row>
    <row r="28" spans="1:19" x14ac:dyDescent="0.25">
      <c r="A28" s="13" t="s">
        <v>57</v>
      </c>
      <c r="B28" s="13"/>
      <c r="C28" s="13">
        <v>0</v>
      </c>
      <c r="D28" s="13">
        <f t="shared" si="15"/>
        <v>2519.69</v>
      </c>
      <c r="E28" s="13">
        <f t="shared" si="16"/>
        <v>-2519.69</v>
      </c>
      <c r="F28" s="13"/>
      <c r="G28" s="13"/>
      <c r="H28" s="13"/>
      <c r="I28" s="3"/>
      <c r="J28" s="3"/>
      <c r="K28" s="13"/>
      <c r="L28" s="13"/>
      <c r="M28" s="3"/>
      <c r="N28" s="3">
        <v>2519.69</v>
      </c>
      <c r="O28" s="3"/>
      <c r="P28" s="3"/>
      <c r="Q28" s="3"/>
      <c r="R28" s="22">
        <v>43459</v>
      </c>
    </row>
    <row r="29" spans="1:19" x14ac:dyDescent="0.25">
      <c r="A29" s="13" t="s">
        <v>60</v>
      </c>
      <c r="B29" s="13"/>
      <c r="C29" s="13">
        <v>0</v>
      </c>
      <c r="D29" s="13">
        <f t="shared" si="15"/>
        <v>1565</v>
      </c>
      <c r="E29" s="13">
        <f t="shared" si="16"/>
        <v>-1565</v>
      </c>
      <c r="F29" s="13"/>
      <c r="G29" s="13"/>
      <c r="H29" s="13"/>
      <c r="I29" s="3"/>
      <c r="J29" s="3"/>
      <c r="K29" s="13"/>
      <c r="L29" s="13"/>
      <c r="M29" s="3"/>
      <c r="N29" s="3"/>
      <c r="O29" s="3">
        <v>1565</v>
      </c>
      <c r="P29" s="3"/>
      <c r="Q29" s="3"/>
      <c r="R29" s="22">
        <v>43801</v>
      </c>
    </row>
    <row r="30" spans="1:19" x14ac:dyDescent="0.25">
      <c r="A30" s="13" t="s">
        <v>61</v>
      </c>
      <c r="B30" s="13"/>
      <c r="C30" s="13">
        <v>0</v>
      </c>
      <c r="D30" s="13">
        <f t="shared" ref="D30" si="17">SUM(F30:Q30)</f>
        <v>1345</v>
      </c>
      <c r="E30" s="13">
        <f t="shared" ref="E30" si="18">C30-D30</f>
        <v>-1345</v>
      </c>
      <c r="F30" s="13"/>
      <c r="G30" s="13"/>
      <c r="H30" s="13"/>
      <c r="I30" s="3"/>
      <c r="J30" s="3"/>
      <c r="K30" s="13"/>
      <c r="L30" s="13"/>
      <c r="M30" s="3"/>
      <c r="N30" s="3"/>
      <c r="O30" s="3"/>
      <c r="P30" s="3">
        <v>1345</v>
      </c>
      <c r="Q30" s="3"/>
      <c r="R30" s="22">
        <v>43853</v>
      </c>
    </row>
    <row r="31" spans="1:19" x14ac:dyDescent="0.25">
      <c r="A31" s="13" t="s">
        <v>62</v>
      </c>
      <c r="B31" s="13"/>
      <c r="C31" s="13">
        <v>0</v>
      </c>
      <c r="D31" s="13">
        <f t="shared" ref="D31:D34" si="19">SUM(F31:Q31)</f>
        <v>3430.17</v>
      </c>
      <c r="E31" s="13">
        <f t="shared" ref="E31:E34" si="20">C31-D31</f>
        <v>-3430.17</v>
      </c>
      <c r="F31" s="13"/>
      <c r="G31" s="13"/>
      <c r="H31" s="13"/>
      <c r="I31" s="3"/>
      <c r="J31" s="3"/>
      <c r="K31" s="13"/>
      <c r="L31" s="13"/>
      <c r="M31" s="3"/>
      <c r="N31" s="3"/>
      <c r="O31" s="3"/>
      <c r="P31" s="3">
        <v>3430.17</v>
      </c>
      <c r="Q31" s="3"/>
      <c r="R31" s="22">
        <v>43854</v>
      </c>
    </row>
    <row r="32" spans="1:19" x14ac:dyDescent="0.25">
      <c r="A32" s="13" t="s">
        <v>63</v>
      </c>
      <c r="B32" s="13"/>
      <c r="C32" s="13">
        <v>0</v>
      </c>
      <c r="D32" s="13">
        <f t="shared" si="19"/>
        <v>12025</v>
      </c>
      <c r="E32" s="13">
        <f t="shared" si="20"/>
        <v>-12025</v>
      </c>
      <c r="F32" s="13"/>
      <c r="G32" s="13"/>
      <c r="H32" s="13"/>
      <c r="I32" s="3"/>
      <c r="J32" s="3"/>
      <c r="K32" s="13"/>
      <c r="L32" s="13"/>
      <c r="M32" s="3"/>
      <c r="N32" s="3"/>
      <c r="O32" s="3"/>
      <c r="P32" s="3">
        <f>7865+4160</f>
        <v>12025</v>
      </c>
      <c r="Q32" s="3"/>
      <c r="R32" s="22" t="s">
        <v>66</v>
      </c>
    </row>
    <row r="33" spans="1:19" x14ac:dyDescent="0.25">
      <c r="A33" s="13" t="s">
        <v>64</v>
      </c>
      <c r="B33" s="13"/>
      <c r="C33" s="13">
        <v>0</v>
      </c>
      <c r="D33" s="13">
        <f t="shared" si="19"/>
        <v>0</v>
      </c>
      <c r="E33" s="13">
        <f t="shared" si="20"/>
        <v>0</v>
      </c>
      <c r="F33" s="13"/>
      <c r="G33" s="13"/>
      <c r="H33" s="13"/>
      <c r="I33" s="3"/>
      <c r="J33" s="3"/>
      <c r="K33" s="13"/>
      <c r="L33" s="13"/>
      <c r="M33" s="3"/>
      <c r="N33" s="3"/>
      <c r="O33" s="3"/>
      <c r="P33" s="3"/>
      <c r="Q33" s="3"/>
      <c r="R33" s="22">
        <v>43885</v>
      </c>
      <c r="S33" s="5">
        <v>1445</v>
      </c>
    </row>
    <row r="34" spans="1:19" x14ac:dyDescent="0.25">
      <c r="A34" s="13" t="s">
        <v>65</v>
      </c>
      <c r="B34" s="13"/>
      <c r="C34" s="13">
        <v>0</v>
      </c>
      <c r="D34" s="13">
        <f t="shared" si="19"/>
        <v>1000</v>
      </c>
      <c r="E34" s="13">
        <f t="shared" si="20"/>
        <v>-1000</v>
      </c>
      <c r="F34" s="13"/>
      <c r="G34" s="13"/>
      <c r="H34" s="13"/>
      <c r="I34" s="3"/>
      <c r="J34" s="3"/>
      <c r="K34" s="13"/>
      <c r="L34" s="13"/>
      <c r="M34" s="3"/>
      <c r="N34" s="3"/>
      <c r="O34" s="3"/>
      <c r="P34" s="3">
        <v>1000</v>
      </c>
      <c r="Q34" s="3"/>
      <c r="R34" s="22">
        <v>44025</v>
      </c>
    </row>
    <row r="35" spans="1:19" x14ac:dyDescent="0.25">
      <c r="A35" s="13" t="s">
        <v>67</v>
      </c>
      <c r="B35" s="13"/>
      <c r="C35" s="13">
        <v>0</v>
      </c>
      <c r="D35" s="13">
        <f t="shared" ref="D35:D36" si="21">SUM(F35:Q35)</f>
        <v>992.63</v>
      </c>
      <c r="E35" s="13">
        <f t="shared" ref="E35:E36" si="22">C35-D35</f>
        <v>-992.63</v>
      </c>
      <c r="F35" s="13"/>
      <c r="G35" s="13"/>
      <c r="H35" s="13"/>
      <c r="I35" s="3"/>
      <c r="J35" s="3"/>
      <c r="K35" s="13"/>
      <c r="L35" s="13"/>
      <c r="M35" s="3"/>
      <c r="N35" s="3"/>
      <c r="O35" s="3"/>
      <c r="P35" s="3"/>
      <c r="Q35" s="3">
        <v>992.63</v>
      </c>
      <c r="R35" s="22">
        <v>44291</v>
      </c>
    </row>
    <row r="36" spans="1:19" x14ac:dyDescent="0.25">
      <c r="A36" s="13" t="s">
        <v>68</v>
      </c>
      <c r="B36" s="13"/>
      <c r="C36" s="13">
        <v>0</v>
      </c>
      <c r="D36" s="13">
        <f t="shared" si="21"/>
        <v>0</v>
      </c>
      <c r="E36" s="13">
        <f t="shared" si="22"/>
        <v>0</v>
      </c>
      <c r="F36" s="13"/>
      <c r="G36" s="13"/>
      <c r="H36" s="13"/>
      <c r="I36" s="3"/>
      <c r="J36" s="3"/>
      <c r="K36" s="13"/>
      <c r="L36" s="13"/>
      <c r="M36" s="3"/>
      <c r="N36" s="3"/>
      <c r="O36" s="3"/>
      <c r="P36" s="3"/>
      <c r="Q36" s="3"/>
      <c r="R36" s="22">
        <v>44377</v>
      </c>
      <c r="S36" s="5">
        <v>15660</v>
      </c>
    </row>
    <row r="37" spans="1:19" x14ac:dyDescent="0.25">
      <c r="A37" s="13"/>
      <c r="B37" s="13"/>
      <c r="C37" s="13"/>
      <c r="D37" s="13"/>
      <c r="E37" s="13"/>
      <c r="F37" s="13"/>
      <c r="G37" s="13"/>
      <c r="H37" s="13"/>
      <c r="I37" s="3"/>
      <c r="J37" s="3"/>
      <c r="K37" s="13"/>
      <c r="L37" s="13"/>
      <c r="M37" s="3"/>
      <c r="N37" s="3"/>
      <c r="O37" s="3"/>
      <c r="P37" s="3"/>
      <c r="Q37" s="3"/>
      <c r="R37" s="22"/>
    </row>
    <row r="38" spans="1:19" x14ac:dyDescent="0.25">
      <c r="A38" s="1" t="s">
        <v>15</v>
      </c>
      <c r="B38" s="15"/>
      <c r="C38" s="1">
        <f>SUM(C15:C37)</f>
        <v>38864.51</v>
      </c>
      <c r="D38" s="1">
        <f>SUM(D15:D37)</f>
        <v>47674.429999999993</v>
      </c>
      <c r="E38" s="1">
        <f>SUM(E15:E37)</f>
        <v>-8809.92</v>
      </c>
      <c r="F38" s="1">
        <f>SUM(F15:F37)</f>
        <v>0</v>
      </c>
      <c r="G38" s="1">
        <f>SUM(G15:G37)</f>
        <v>0</v>
      </c>
      <c r="H38" s="1">
        <f>SUM(H15:H37)</f>
        <v>0</v>
      </c>
      <c r="I38" s="29">
        <f>SUM(I15:I37)</f>
        <v>5987.97</v>
      </c>
      <c r="J38" s="29">
        <f>SUM(J15:J37)</f>
        <v>1209.6400000000001</v>
      </c>
      <c r="K38" s="1">
        <f>SUM(K15:K37)</f>
        <v>0</v>
      </c>
      <c r="L38" s="1">
        <f>SUM(L15:L37)</f>
        <v>0</v>
      </c>
      <c r="M38" s="29">
        <f>SUM(M15:M37)</f>
        <v>10959.789999999999</v>
      </c>
      <c r="N38" s="29">
        <f>SUM(N15:N37)</f>
        <v>2519.69</v>
      </c>
      <c r="O38" s="29">
        <f>SUM(O15:O37)</f>
        <v>4522.54</v>
      </c>
      <c r="P38" s="29">
        <f>SUM(P15:P37)</f>
        <v>21482.17</v>
      </c>
      <c r="Q38" s="29">
        <f>SUM(Q15:Q37)</f>
        <v>992.63</v>
      </c>
    </row>
    <row r="39" spans="1:19" x14ac:dyDescent="0.25">
      <c r="A39" s="13"/>
      <c r="B39" s="13"/>
      <c r="C39" s="13"/>
      <c r="D39" s="13"/>
      <c r="E39" s="13"/>
      <c r="F39" s="13"/>
      <c r="G39" s="13"/>
      <c r="H39" s="13"/>
      <c r="I39" s="3"/>
      <c r="J39" s="3"/>
      <c r="K39" s="13"/>
      <c r="L39" s="13"/>
      <c r="M39" s="3"/>
      <c r="N39" s="3"/>
      <c r="O39" s="3"/>
      <c r="P39" s="3"/>
      <c r="Q39" s="3"/>
      <c r="R39" s="22"/>
    </row>
    <row r="40" spans="1:19" x14ac:dyDescent="0.25">
      <c r="A40" s="1" t="s">
        <v>49</v>
      </c>
      <c r="B40" s="15"/>
      <c r="C40" s="1">
        <f>C13+C38</f>
        <v>256564.51</v>
      </c>
      <c r="D40" s="1">
        <f>D13+D38</f>
        <v>305938.69</v>
      </c>
      <c r="E40" s="1">
        <f>E13+E38</f>
        <v>-49374.18</v>
      </c>
      <c r="F40" s="1">
        <f>F13+F38</f>
        <v>29980.15</v>
      </c>
      <c r="G40" s="1">
        <f>G13+G38</f>
        <v>0</v>
      </c>
      <c r="H40" s="1">
        <f>H13+H38</f>
        <v>0</v>
      </c>
      <c r="I40" s="1">
        <f>I13+I38</f>
        <v>5987.97</v>
      </c>
      <c r="J40" s="29">
        <f>J13+J38</f>
        <v>1209.6400000000001</v>
      </c>
      <c r="K40" s="1">
        <f>K13+K38</f>
        <v>0</v>
      </c>
      <c r="L40" s="1">
        <f>L13+L38</f>
        <v>183971.73</v>
      </c>
      <c r="M40" s="29">
        <f>M13+M38</f>
        <v>23539.79</v>
      </c>
      <c r="N40" s="29">
        <f>N13+N38</f>
        <v>17222.57</v>
      </c>
      <c r="O40" s="29">
        <f>O13+O38</f>
        <v>16062.54</v>
      </c>
      <c r="P40" s="29">
        <f>P13+P38</f>
        <v>21482.17</v>
      </c>
      <c r="Q40" s="29">
        <f>Q13+Q38</f>
        <v>6482.13</v>
      </c>
    </row>
    <row r="41" spans="1:19" x14ac:dyDescent="0.25">
      <c r="A41" s="13"/>
      <c r="B41" s="13"/>
      <c r="C41" s="13"/>
      <c r="D41" s="13"/>
      <c r="E41" s="13"/>
      <c r="F41" s="13"/>
      <c r="G41" s="13"/>
      <c r="H41" s="13"/>
      <c r="I41" s="3"/>
      <c r="J41" s="3"/>
      <c r="K41" s="13"/>
      <c r="L41" s="13"/>
      <c r="M41" s="3"/>
      <c r="N41" s="3"/>
      <c r="O41" s="3"/>
      <c r="P41" s="3"/>
      <c r="Q41" s="3"/>
      <c r="R41" s="33"/>
    </row>
    <row r="42" spans="1:19" x14ac:dyDescent="0.25">
      <c r="A42" s="1" t="s">
        <v>37</v>
      </c>
      <c r="B42" s="1"/>
      <c r="C42" s="29">
        <v>214593</v>
      </c>
      <c r="D42" s="1">
        <f t="shared" ref="D42" si="23">SUM(F42:Q42)</f>
        <v>263064.51</v>
      </c>
      <c r="E42" s="1">
        <f t="shared" ref="E42" si="24">C42-D42</f>
        <v>-48471.510000000009</v>
      </c>
      <c r="F42" s="1"/>
      <c r="G42" s="1">
        <v>6200</v>
      </c>
      <c r="H42" s="1">
        <v>2200</v>
      </c>
      <c r="I42" s="29"/>
      <c r="J42" s="29">
        <f>12400+1238.37</f>
        <v>13638.369999999999</v>
      </c>
      <c r="K42" s="1">
        <f>1206.38+6200</f>
        <v>7406.38</v>
      </c>
      <c r="L42" s="1">
        <f>285349.97-183972</f>
        <v>101377.96999999997</v>
      </c>
      <c r="M42" s="29">
        <f>48062.2-23540</f>
        <v>24522.199999999997</v>
      </c>
      <c r="N42" s="29">
        <f>66935.66-17223</f>
        <v>49712.66</v>
      </c>
      <c r="O42" s="29">
        <f>35531.82-16063</f>
        <v>19468.82</v>
      </c>
      <c r="P42" s="29">
        <f>368.95+25920</f>
        <v>26288.95</v>
      </c>
      <c r="Q42" s="29">
        <f>18731.28-992.62-5489.5</f>
        <v>12249.16</v>
      </c>
    </row>
    <row r="43" spans="1:19" x14ac:dyDescent="0.25">
      <c r="A43" s="13"/>
      <c r="B43" s="13"/>
      <c r="C43" s="13"/>
      <c r="D43" s="13"/>
      <c r="E43" s="13"/>
      <c r="F43" s="13"/>
      <c r="G43" s="13"/>
      <c r="H43" s="13"/>
      <c r="I43" s="3"/>
      <c r="J43" s="3"/>
      <c r="K43" s="13"/>
      <c r="L43" s="13"/>
      <c r="M43" s="3"/>
      <c r="N43" s="3"/>
      <c r="O43" s="3"/>
      <c r="P43" s="3"/>
      <c r="Q43" s="3"/>
    </row>
    <row r="44" spans="1:19" x14ac:dyDescent="0.25">
      <c r="A44" s="25" t="s">
        <v>35</v>
      </c>
      <c r="B44" s="13"/>
      <c r="C44" s="13"/>
      <c r="D44" s="13"/>
      <c r="E44" s="13"/>
      <c r="F44" s="13"/>
      <c r="G44" s="14"/>
      <c r="H44" s="14"/>
      <c r="I44" s="3"/>
      <c r="J44" s="3"/>
      <c r="K44" s="14"/>
      <c r="L44" s="14"/>
      <c r="M44" s="3"/>
      <c r="N44" s="3"/>
      <c r="O44" s="3"/>
      <c r="P44" s="3"/>
      <c r="Q44" s="3"/>
      <c r="R44" s="22"/>
    </row>
    <row r="45" spans="1:19" x14ac:dyDescent="0.25">
      <c r="A45" s="13" t="s">
        <v>36</v>
      </c>
      <c r="B45" s="13"/>
      <c r="C45" s="13">
        <v>0</v>
      </c>
      <c r="D45" s="13">
        <f t="shared" ref="D45" si="25">SUM(F45:Q45)</f>
        <v>5157.95</v>
      </c>
      <c r="E45" s="13">
        <f t="shared" ref="E45" si="26">C45-D45</f>
        <v>-5157.95</v>
      </c>
      <c r="F45" s="13"/>
      <c r="G45" s="14">
        <v>2249.87</v>
      </c>
      <c r="H45" s="14"/>
      <c r="I45" s="3"/>
      <c r="J45" s="3">
        <f>4365.57-2818.31+1360.82</f>
        <v>2908.08</v>
      </c>
      <c r="K45" s="14"/>
      <c r="L45" s="14"/>
      <c r="M45" s="3"/>
      <c r="N45" s="3"/>
      <c r="O45" s="3"/>
      <c r="P45" s="3"/>
      <c r="Q45" s="3"/>
      <c r="R45" s="22" t="s">
        <v>50</v>
      </c>
    </row>
    <row r="46" spans="1:19" x14ac:dyDescent="0.25">
      <c r="A46" s="13" t="s">
        <v>42</v>
      </c>
      <c r="B46" s="13"/>
      <c r="C46" s="13">
        <v>0</v>
      </c>
      <c r="D46" s="13">
        <f t="shared" ref="D46" si="27">SUM(F46:Q46)</f>
        <v>4294.59</v>
      </c>
      <c r="E46" s="13">
        <f t="shared" ref="E46" si="28">C46-D46</f>
        <v>-4294.59</v>
      </c>
      <c r="F46" s="13">
        <v>4294.59</v>
      </c>
      <c r="G46" s="14"/>
      <c r="H46" s="14"/>
      <c r="I46" s="3"/>
      <c r="J46" s="3"/>
      <c r="K46" s="14"/>
      <c r="L46" s="14"/>
      <c r="M46" s="3"/>
      <c r="N46" s="3"/>
      <c r="O46" s="3"/>
      <c r="P46" s="3"/>
      <c r="Q46" s="3"/>
      <c r="R46" s="22"/>
    </row>
    <row r="47" spans="1:19" x14ac:dyDescent="0.25">
      <c r="A47" s="13"/>
      <c r="B47" s="13"/>
      <c r="C47" s="13"/>
      <c r="D47" s="13"/>
      <c r="E47" s="13"/>
      <c r="F47" s="13"/>
      <c r="G47" s="14"/>
      <c r="H47" s="14"/>
      <c r="I47" s="3"/>
      <c r="J47" s="3"/>
      <c r="K47" s="14"/>
      <c r="L47" s="14"/>
      <c r="M47" s="3"/>
      <c r="N47" s="3"/>
      <c r="O47" s="3"/>
      <c r="P47" s="3"/>
      <c r="Q47" s="3"/>
      <c r="R47" s="22"/>
    </row>
    <row r="48" spans="1:19" x14ac:dyDescent="0.25">
      <c r="A48" s="1" t="s">
        <v>38</v>
      </c>
      <c r="B48" s="15"/>
      <c r="C48" s="1">
        <f>SUM(C43:C47)</f>
        <v>0</v>
      </c>
      <c r="D48" s="1">
        <f t="shared" ref="D48:Q48" si="29">SUM(D43:D47)</f>
        <v>9452.5400000000009</v>
      </c>
      <c r="E48" s="1">
        <f t="shared" si="29"/>
        <v>-9452.5400000000009</v>
      </c>
      <c r="F48" s="1">
        <f t="shared" si="29"/>
        <v>4294.59</v>
      </c>
      <c r="G48" s="1">
        <f t="shared" si="29"/>
        <v>2249.87</v>
      </c>
      <c r="H48" s="1">
        <f t="shared" si="29"/>
        <v>0</v>
      </c>
      <c r="I48" s="29">
        <f t="shared" si="29"/>
        <v>0</v>
      </c>
      <c r="J48" s="29">
        <f t="shared" si="29"/>
        <v>2908.08</v>
      </c>
      <c r="K48" s="1">
        <f t="shared" si="29"/>
        <v>0</v>
      </c>
      <c r="L48" s="1">
        <f t="shared" si="29"/>
        <v>0</v>
      </c>
      <c r="M48" s="29">
        <f t="shared" si="29"/>
        <v>0</v>
      </c>
      <c r="N48" s="29">
        <f t="shared" si="29"/>
        <v>0</v>
      </c>
      <c r="O48" s="29">
        <f t="shared" si="29"/>
        <v>0</v>
      </c>
      <c r="P48" s="29">
        <f t="shared" si="29"/>
        <v>0</v>
      </c>
      <c r="Q48" s="29">
        <f t="shared" si="29"/>
        <v>0</v>
      </c>
    </row>
    <row r="49" spans="1:18" x14ac:dyDescent="0.25">
      <c r="A49" s="13"/>
      <c r="B49" s="13"/>
      <c r="C49" s="13"/>
      <c r="D49" s="13"/>
      <c r="E49" s="13"/>
      <c r="F49" s="13"/>
      <c r="G49" s="13"/>
      <c r="H49" s="13"/>
      <c r="I49" s="3"/>
      <c r="J49" s="3"/>
      <c r="K49" s="13"/>
      <c r="L49" s="14"/>
      <c r="M49" s="3"/>
      <c r="N49" s="3"/>
      <c r="O49" s="3"/>
      <c r="P49" s="3"/>
      <c r="Q49" s="3"/>
      <c r="R49" s="22"/>
    </row>
    <row r="50" spans="1:18" x14ac:dyDescent="0.25">
      <c r="A50" s="2" t="s">
        <v>16</v>
      </c>
      <c r="B50" s="18"/>
      <c r="C50" s="2">
        <f>C40+C42+C48</f>
        <v>471157.51</v>
      </c>
      <c r="D50" s="2">
        <f t="shared" ref="D50:Q50" si="30">D40+D42+D48</f>
        <v>578455.74</v>
      </c>
      <c r="E50" s="2">
        <f t="shared" si="30"/>
        <v>-107298.23000000001</v>
      </c>
      <c r="F50" s="2">
        <f t="shared" si="30"/>
        <v>34274.740000000005</v>
      </c>
      <c r="G50" s="2">
        <f t="shared" si="30"/>
        <v>8449.869999999999</v>
      </c>
      <c r="H50" s="2">
        <f t="shared" si="30"/>
        <v>2200</v>
      </c>
      <c r="I50" s="2">
        <f t="shared" si="30"/>
        <v>5987.97</v>
      </c>
      <c r="J50" s="34">
        <f t="shared" si="30"/>
        <v>17756.089999999997</v>
      </c>
      <c r="K50" s="2">
        <f t="shared" si="30"/>
        <v>7406.38</v>
      </c>
      <c r="L50" s="2">
        <f t="shared" si="30"/>
        <v>285349.69999999995</v>
      </c>
      <c r="M50" s="34">
        <f t="shared" si="30"/>
        <v>48061.99</v>
      </c>
      <c r="N50" s="34">
        <f t="shared" si="30"/>
        <v>66935.23000000001</v>
      </c>
      <c r="O50" s="34">
        <f t="shared" si="30"/>
        <v>35531.360000000001</v>
      </c>
      <c r="P50" s="34">
        <f t="shared" si="30"/>
        <v>47771.119999999995</v>
      </c>
      <c r="Q50" s="34">
        <f t="shared" si="30"/>
        <v>18731.29</v>
      </c>
    </row>
    <row r="51" spans="1:18" x14ac:dyDescent="0.25">
      <c r="A51" s="19"/>
      <c r="B51" s="19"/>
      <c r="C51" s="19"/>
      <c r="D51" s="19"/>
      <c r="E51" s="19"/>
      <c r="F51" s="19"/>
      <c r="G51" s="19"/>
      <c r="H51" s="19"/>
      <c r="I51" s="30"/>
      <c r="J51" s="30"/>
      <c r="K51" s="19"/>
      <c r="L51" s="19"/>
      <c r="M51" s="30"/>
      <c r="N51" s="30"/>
      <c r="O51" s="30"/>
      <c r="P51" s="30"/>
      <c r="Q51" s="30"/>
    </row>
    <row r="52" spans="1:18" x14ac:dyDescent="0.25">
      <c r="A52" s="20"/>
      <c r="B52" s="20"/>
      <c r="C52" s="20"/>
      <c r="D52" s="20"/>
      <c r="E52" s="20"/>
      <c r="F52" s="20"/>
      <c r="G52" s="20"/>
      <c r="H52" s="20"/>
      <c r="I52" s="31"/>
      <c r="J52" s="31"/>
      <c r="K52" s="20"/>
      <c r="L52" s="20"/>
      <c r="M52" s="31"/>
      <c r="N52" s="31"/>
      <c r="O52" s="31"/>
      <c r="P52" s="31"/>
      <c r="Q52" s="31"/>
    </row>
    <row r="53" spans="1:18" x14ac:dyDescent="0.25">
      <c r="A53" s="20"/>
      <c r="B53" s="20"/>
      <c r="C53" s="20"/>
      <c r="D53" s="20"/>
      <c r="E53" s="20"/>
      <c r="F53" s="20"/>
      <c r="G53" s="20"/>
      <c r="H53" s="20"/>
      <c r="I53" s="31"/>
      <c r="J53" s="31"/>
      <c r="K53" s="20"/>
      <c r="L53" s="20"/>
      <c r="M53" s="31"/>
      <c r="N53" s="31"/>
      <c r="O53" s="31"/>
      <c r="P53" s="31"/>
      <c r="Q53" s="31"/>
    </row>
    <row r="54" spans="1:18" x14ac:dyDescent="0.25">
      <c r="A54" s="20"/>
      <c r="B54" s="20"/>
      <c r="C54" s="20"/>
      <c r="D54" s="20"/>
      <c r="E54" s="20"/>
      <c r="F54" s="20"/>
      <c r="G54" s="20"/>
      <c r="H54" s="20"/>
      <c r="I54" s="31"/>
      <c r="J54" s="31"/>
      <c r="K54" s="20"/>
      <c r="L54" s="20"/>
      <c r="M54" s="31"/>
      <c r="N54" s="31"/>
      <c r="O54" s="31"/>
      <c r="P54" s="31"/>
      <c r="Q54" s="31"/>
    </row>
    <row r="55" spans="1:18" x14ac:dyDescent="0.25">
      <c r="A55" s="20"/>
      <c r="B55" s="20"/>
      <c r="C55" s="20"/>
      <c r="D55" s="20"/>
      <c r="E55" s="20"/>
      <c r="F55" s="20"/>
      <c r="G55" s="20"/>
      <c r="H55" s="20"/>
      <c r="I55" s="31"/>
      <c r="J55" s="31"/>
      <c r="K55" s="20"/>
      <c r="L55" s="20"/>
      <c r="M55" s="31"/>
      <c r="N55" s="31"/>
      <c r="O55" s="31"/>
      <c r="P55" s="31"/>
      <c r="Q55" s="31"/>
    </row>
    <row r="56" spans="1:18" x14ac:dyDescent="0.25">
      <c r="A56" s="20"/>
      <c r="B56" s="20"/>
      <c r="C56" s="20"/>
      <c r="D56" s="20"/>
      <c r="E56" s="20"/>
      <c r="F56" s="20"/>
      <c r="G56" s="20"/>
      <c r="H56" s="20"/>
      <c r="I56" s="31"/>
      <c r="J56" s="31"/>
      <c r="K56" s="20"/>
      <c r="L56" s="20"/>
      <c r="M56" s="31"/>
      <c r="N56" s="31"/>
      <c r="O56" s="31"/>
      <c r="P56" s="31"/>
      <c r="Q56" s="31"/>
    </row>
    <row r="57" spans="1:18" x14ac:dyDescent="0.25">
      <c r="A57" s="20"/>
      <c r="B57" s="20"/>
      <c r="C57" s="20"/>
      <c r="D57" s="20"/>
      <c r="E57" s="20"/>
      <c r="F57" s="20"/>
      <c r="G57" s="20"/>
      <c r="H57" s="20"/>
      <c r="I57" s="31"/>
      <c r="J57" s="31"/>
      <c r="K57" s="20"/>
      <c r="L57" s="20"/>
      <c r="M57" s="31"/>
      <c r="N57" s="31"/>
      <c r="O57" s="31"/>
      <c r="P57" s="31"/>
      <c r="Q57" s="31"/>
    </row>
    <row r="58" spans="1:18" x14ac:dyDescent="0.25">
      <c r="A58" s="20"/>
      <c r="B58" s="20"/>
      <c r="C58" s="20"/>
      <c r="D58" s="20"/>
      <c r="E58" s="20"/>
      <c r="F58" s="20"/>
      <c r="G58" s="20"/>
      <c r="H58" s="20"/>
      <c r="I58" s="31"/>
      <c r="J58" s="31"/>
      <c r="K58" s="20"/>
      <c r="L58" s="20"/>
      <c r="M58" s="31"/>
      <c r="N58" s="31"/>
      <c r="O58" s="31"/>
      <c r="P58" s="31"/>
      <c r="Q58" s="31"/>
    </row>
    <row r="59" spans="1:18" x14ac:dyDescent="0.25">
      <c r="A59" s="20"/>
      <c r="B59" s="20"/>
      <c r="C59" s="20"/>
      <c r="D59" s="20"/>
      <c r="E59" s="20"/>
      <c r="F59" s="20"/>
      <c r="G59" s="20"/>
      <c r="H59" s="20"/>
      <c r="I59" s="31"/>
      <c r="J59" s="31"/>
      <c r="K59" s="20"/>
      <c r="L59" s="20"/>
      <c r="M59" s="31"/>
      <c r="N59" s="31"/>
      <c r="O59" s="31"/>
      <c r="P59" s="31"/>
      <c r="Q59" s="31"/>
    </row>
  </sheetData>
  <printOptions horizontalCentered="1"/>
  <pageMargins left="0.25" right="0.25" top="0.75" bottom="0.5" header="0.25" footer="0.25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Aimee Swenson</cp:lastModifiedBy>
  <cp:lastPrinted>2019-01-16T15:23:15Z</cp:lastPrinted>
  <dcterms:created xsi:type="dcterms:W3CDTF">2017-07-12T12:37:52Z</dcterms:created>
  <dcterms:modified xsi:type="dcterms:W3CDTF">2019-01-16T15:32:21Z</dcterms:modified>
</cp:coreProperties>
</file>