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I:\Budgets - CAP\2020 Capital Plans\1 2020 Cap Ex Trackers\11 November - Working Copy\"/>
    </mc:Choice>
  </mc:AlternateContent>
  <xr:revisionPtr revIDLastSave="0" documentId="13_ncr:1_{33A0BF53-FE57-42C4-8F7E-89180EE9971D}" xr6:coauthVersionLast="45" xr6:coauthVersionMax="45" xr10:uidLastSave="{00000000-0000-0000-0000-000000000000}"/>
  <bookViews>
    <workbookView xWindow="-109" yWindow="-109" windowWidth="26301" windowHeight="14305" xr2:uid="{00000000-000D-0000-FFFF-FFFF00000000}"/>
  </bookViews>
  <sheets>
    <sheet name="Sheet1" sheetId="1" r:id="rId1"/>
  </sheets>
  <definedNames>
    <definedName name="_xlnm.Print_Area" localSheetId="0">Sheet1!$A:$R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9" i="1" l="1"/>
  <c r="P76" i="1"/>
  <c r="P25" i="1"/>
  <c r="O76" i="1" l="1"/>
  <c r="O56" i="1"/>
  <c r="D56" i="1"/>
  <c r="E56" i="1" s="1"/>
  <c r="M76" i="1" l="1"/>
  <c r="C76" i="1" l="1"/>
  <c r="J76" i="1" l="1"/>
  <c r="I76" i="1" l="1"/>
  <c r="H76" i="1"/>
  <c r="H51" i="1"/>
  <c r="I51" i="1"/>
  <c r="G76" i="1" l="1"/>
  <c r="D70" i="1" l="1"/>
  <c r="F69" i="1"/>
  <c r="F72" i="1" s="1"/>
  <c r="G69" i="1" s="1"/>
  <c r="G72" i="1" l="1"/>
  <c r="H69" i="1" s="1"/>
  <c r="D57" i="1"/>
  <c r="E57" i="1" s="1"/>
  <c r="C18" i="1" l="1"/>
  <c r="H72" i="1" l="1"/>
  <c r="I69" i="1" s="1"/>
  <c r="D39" i="1"/>
  <c r="E39" i="1" s="1"/>
  <c r="D40" i="1"/>
  <c r="E40" i="1" s="1"/>
  <c r="D41" i="1"/>
  <c r="E41" i="1" s="1"/>
  <c r="D35" i="1" l="1"/>
  <c r="E35" i="1" s="1"/>
  <c r="D36" i="1"/>
  <c r="E36" i="1" s="1"/>
  <c r="D37" i="1"/>
  <c r="E37" i="1" s="1"/>
  <c r="D38" i="1"/>
  <c r="E38" i="1" s="1"/>
  <c r="I72" i="1" l="1"/>
  <c r="J69" i="1" s="1"/>
  <c r="D32" i="1"/>
  <c r="E32" i="1" s="1"/>
  <c r="D33" i="1"/>
  <c r="E33" i="1" s="1"/>
  <c r="D34" i="1"/>
  <c r="E34" i="1" s="1"/>
  <c r="J72" i="1" l="1"/>
  <c r="K69" i="1" s="1"/>
  <c r="D31" i="1"/>
  <c r="E31" i="1" s="1"/>
  <c r="D30" i="1"/>
  <c r="E30" i="1" s="1"/>
  <c r="K72" i="1" l="1"/>
  <c r="L69" i="1" s="1"/>
  <c r="D28" i="1"/>
  <c r="E28" i="1" s="1"/>
  <c r="L72" i="1" l="1"/>
  <c r="M69" i="1" s="1"/>
  <c r="F18" i="1"/>
  <c r="G18" i="1"/>
  <c r="H18" i="1"/>
  <c r="I18" i="1"/>
  <c r="J18" i="1"/>
  <c r="K18" i="1"/>
  <c r="L18" i="1"/>
  <c r="M18" i="1"/>
  <c r="N18" i="1"/>
  <c r="O18" i="1"/>
  <c r="P18" i="1"/>
  <c r="Q18" i="1"/>
  <c r="M72" i="1" l="1"/>
  <c r="N69" i="1" s="1"/>
  <c r="D27" i="1"/>
  <c r="E27" i="1" s="1"/>
  <c r="N72" i="1" l="1"/>
  <c r="O69" i="1" s="1"/>
  <c r="D26" i="1"/>
  <c r="E26" i="1" s="1"/>
  <c r="O72" i="1" l="1"/>
  <c r="P69" i="1" s="1"/>
  <c r="P72" i="1" l="1"/>
  <c r="Q69" i="1" s="1"/>
  <c r="C65" i="1"/>
  <c r="F43" i="1"/>
  <c r="H43" i="1"/>
  <c r="I43" i="1"/>
  <c r="J43" i="1"/>
  <c r="C43" i="1"/>
  <c r="D25" i="1"/>
  <c r="E25" i="1" s="1"/>
  <c r="K43" i="1"/>
  <c r="L43" i="1"/>
  <c r="M43" i="1"/>
  <c r="N43" i="1"/>
  <c r="O43" i="1"/>
  <c r="P43" i="1"/>
  <c r="D23" i="1"/>
  <c r="E23" i="1" s="1"/>
  <c r="D24" i="1"/>
  <c r="E24" i="1" s="1"/>
  <c r="C67" i="1" l="1"/>
  <c r="C78" i="1" s="1"/>
  <c r="Q72" i="1"/>
  <c r="D71" i="1"/>
  <c r="D72" i="1" s="1"/>
  <c r="D55" i="1"/>
  <c r="E55" i="1" s="1"/>
  <c r="D54" i="1" l="1"/>
  <c r="E54" i="1" s="1"/>
  <c r="D53" i="1"/>
  <c r="E53" i="1" s="1"/>
  <c r="D52" i="1"/>
  <c r="E52" i="1" s="1"/>
  <c r="Q65" i="1"/>
  <c r="P65" i="1"/>
  <c r="P67" i="1" s="1"/>
  <c r="P78" i="1" s="1"/>
  <c r="O65" i="1"/>
  <c r="O67" i="1" s="1"/>
  <c r="O78" i="1" s="1"/>
  <c r="N65" i="1"/>
  <c r="N67" i="1" s="1"/>
  <c r="N78" i="1" s="1"/>
  <c r="M65" i="1"/>
  <c r="M67" i="1" s="1"/>
  <c r="M78" i="1" s="1"/>
  <c r="L65" i="1"/>
  <c r="L67" i="1" s="1"/>
  <c r="L78" i="1" s="1"/>
  <c r="K65" i="1"/>
  <c r="K67" i="1" s="1"/>
  <c r="K78" i="1" s="1"/>
  <c r="J65" i="1"/>
  <c r="J67" i="1" s="1"/>
  <c r="J78" i="1" s="1"/>
  <c r="I65" i="1"/>
  <c r="I67" i="1" s="1"/>
  <c r="I78" i="1" s="1"/>
  <c r="H65" i="1"/>
  <c r="H67" i="1" s="1"/>
  <c r="H78" i="1" s="1"/>
  <c r="G65" i="1"/>
  <c r="F65" i="1"/>
  <c r="F67" i="1" s="1"/>
  <c r="F78" i="1" s="1"/>
  <c r="D22" i="1"/>
  <c r="E22" i="1" s="1"/>
  <c r="D4" i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46" i="1"/>
  <c r="D47" i="1"/>
  <c r="E47" i="1" s="1"/>
  <c r="D48" i="1"/>
  <c r="E48" i="1" s="1"/>
  <c r="D49" i="1"/>
  <c r="E49" i="1" s="1"/>
  <c r="D50" i="1"/>
  <c r="E50" i="1" s="1"/>
  <c r="D51" i="1"/>
  <c r="E51" i="1" s="1"/>
  <c r="D18" i="1" l="1"/>
  <c r="E4" i="1"/>
  <c r="E18" i="1" s="1"/>
  <c r="E46" i="1"/>
  <c r="E65" i="1" s="1"/>
  <c r="D65" i="1"/>
  <c r="D76" i="1"/>
  <c r="Q43" i="1"/>
  <c r="Q67" i="1" s="1"/>
  <c r="Q78" i="1" s="1"/>
  <c r="E76" i="1" l="1"/>
  <c r="D21" i="1"/>
  <c r="E21" i="1" l="1"/>
  <c r="D29" i="1"/>
  <c r="E29" i="1" s="1"/>
  <c r="G43" i="1"/>
  <c r="G67" i="1" s="1"/>
  <c r="G78" i="1" s="1"/>
  <c r="E43" i="1" l="1"/>
  <c r="E67" i="1" s="1"/>
  <c r="E78" i="1" s="1"/>
  <c r="D43" i="1"/>
  <c r="D67" i="1" s="1"/>
  <c r="D78" i="1" l="1"/>
  <c r="D74" i="1"/>
</calcChain>
</file>

<file path=xl/sharedStrings.xml><?xml version="1.0" encoding="utf-8"?>
<sst xmlns="http://schemas.openxmlformats.org/spreadsheetml/2006/main" count="107" uniqueCount="82">
  <si>
    <t>Budget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</si>
  <si>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</si>
  <si>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</si>
  <si>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</si>
  <si>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</si>
  <si>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</si>
  <si>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</si>
  <si>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</si>
  <si>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</si>
  <si>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</si>
  <si>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</si>
  <si>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</si>
  <si>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</si>
  <si>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Cap Ex</t>
  </si>
  <si>
    <t>CAP NON EXPENSES</t>
  </si>
  <si>
    <t>1% CAP NON BUDGET</t>
  </si>
  <si>
    <t>Total Cap NON</t>
  </si>
  <si>
    <t>TOTAL CAPITAL</t>
  </si>
  <si>
    <t>Total</t>
  </si>
  <si>
    <t>Actual</t>
  </si>
  <si>
    <t>Variance</t>
  </si>
  <si>
    <t>PO</t>
  </si>
  <si>
    <t>Prior Year</t>
  </si>
  <si>
    <t>Total Prior Year</t>
  </si>
  <si>
    <t>PIP Renovation</t>
  </si>
  <si>
    <t>2020</t>
  </si>
  <si>
    <t>Capital Spending Tracking 2020</t>
  </si>
  <si>
    <t>Wood Dale Courtyard #414</t>
  </si>
  <si>
    <t>4 @ $950</t>
  </si>
  <si>
    <t>20 @ $150</t>
  </si>
  <si>
    <t>10 @ $100</t>
  </si>
  <si>
    <t>15 @ $545</t>
  </si>
  <si>
    <t>10 @ $135</t>
  </si>
  <si>
    <t>147 @ $150</t>
  </si>
  <si>
    <t>150 @ $17.85</t>
  </si>
  <si>
    <t>147 @ $50</t>
  </si>
  <si>
    <t>C4 Sofa w/bed - Love Seat</t>
  </si>
  <si>
    <t>C5 Sheers - typical rm</t>
  </si>
  <si>
    <t>C6 Black Out Drapes - typical room</t>
  </si>
  <si>
    <t>C7 PTAC room unit</t>
  </si>
  <si>
    <t>C8 Mini Refrigerators</t>
  </si>
  <si>
    <t xml:space="preserve">C9 Mirror w/Vanity light Back Lit </t>
  </si>
  <si>
    <t>C10 Bulk Amenity bath soap-shampoo bracket</t>
  </si>
  <si>
    <t>C11 Bistro Liquor Cabinet Doors</t>
  </si>
  <si>
    <t>C12 Coin-Op Washer</t>
  </si>
  <si>
    <t>C13 Business Center</t>
  </si>
  <si>
    <t>C14 Maid Safe</t>
  </si>
  <si>
    <t>C15 HSIA</t>
  </si>
  <si>
    <t>C16 Delphi sys./install</t>
  </si>
  <si>
    <t>Nov Actuals, less Dec estimate, less $170k reduction in budget per DB (1/6/2020)</t>
  </si>
  <si>
    <t>C7 Artwork</t>
  </si>
  <si>
    <t>C8 Mattress/Box Springs - King</t>
  </si>
  <si>
    <t>C9 King bed base</t>
  </si>
  <si>
    <t>C10 Mattress/Box Springs - Queen</t>
  </si>
  <si>
    <t>C11 Queen bed base</t>
  </si>
  <si>
    <t>C12 TV- 49" Flat Screen</t>
  </si>
  <si>
    <t>N23 Dehumidifiers</t>
  </si>
  <si>
    <t>N24 Parking Lot Signage</t>
  </si>
  <si>
    <t>N27 Guestroom Bed Base</t>
  </si>
  <si>
    <t>N33 Landscaping and Design</t>
  </si>
  <si>
    <t>N37 Computer Upgrade</t>
  </si>
  <si>
    <t>45358, 48992</t>
  </si>
  <si>
    <t>46862, 46858</t>
  </si>
  <si>
    <t>Total Cap, Cap NON and Prior Year</t>
  </si>
  <si>
    <t>FFE ESCROW AVAILABILITY (BEGINNING)</t>
  </si>
  <si>
    <t>RESERVE PAYMENTS</t>
  </si>
  <si>
    <t>RESERVE DRAWS</t>
  </si>
  <si>
    <t>FFE ESCROW AVAILABILITY (ENDING)</t>
  </si>
  <si>
    <t>FFE FUNDING IN EXCESS (DEFICIENCY) OVER SPEND</t>
  </si>
  <si>
    <t>Onity True Up Invoice</t>
  </si>
  <si>
    <t>N23 RTU Repairs</t>
  </si>
  <si>
    <t>51089, 51267</t>
  </si>
  <si>
    <t>45040, amex</t>
  </si>
  <si>
    <t>45647, amex</t>
  </si>
  <si>
    <t>N24 Hallway Duct Work</t>
  </si>
  <si>
    <t>N26 RTU Condensor Fan - 2nd Floor</t>
  </si>
  <si>
    <t>N25 Curb/Runoff Engineering</t>
  </si>
  <si>
    <t>N27 Fire System Valve</t>
  </si>
  <si>
    <t>N35 MakeSafe System</t>
  </si>
  <si>
    <t>N28 Dry Valve System Repairs</t>
  </si>
  <si>
    <t>N29 Boiler #1 and 2 Repairs</t>
  </si>
  <si>
    <t>52611, 52612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</si>
</sst>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R&quot;\ #,##0.00;&quot;R&quot;\ \-#,##0.00"/>
  </numFmts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8"/>
      <color theme="1"/>
      <name val="Calibri"/>
      <family val="2"/>
      <scheme val="minor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0" fontId="6" fillId="0" borderId="0"/>
    <xf numFmtId="38" fontId="8" fillId="5" borderId="0" applyNumberFormat="0" applyBorder="0" applyAlignment="0" applyProtection="0"/>
    <xf numFmtId="0" fontId="9" fillId="0" borderId="3" applyNumberFormat="0" applyAlignment="0" applyProtection="0">
      <alignment horizontal="left" vertical="center"/>
    </xf>
    <xf numFmtId="0" fontId="9" fillId="0" borderId="4">
      <alignment horizontal="left" vertical="center"/>
    </xf>
    <xf numFmtId="10" fontId="8" fillId="6" borderId="1" applyNumberFormat="0" applyBorder="0" applyAlignment="0" applyProtection="0"/>
    <xf numFmtId="165" fontId="7" fillId="0" borderId="0"/>
    <xf numFmtId="1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6" fillId="0" borderId="0"/>
  </cellStyleXfs>
  <cellXfs count="70">
    <xf numFmtId="0" fontId="0" fillId="0" borderId="0" xfId="0"/>
    <xf numFmtId="164" fontId="4" fillId="0" borderId="1" xfId="1" applyNumberFormat="1" applyFont="1" applyBorder="1"/>
    <xf numFmtId="164" fontId="3" fillId="4" borderId="1" xfId="1" applyNumberFormat="1" applyFont="1" applyFill="1" applyBorder="1"/>
    <xf numFmtId="164" fontId="3" fillId="3" borderId="1" xfId="1" applyNumberFormat="1" applyFont="1" applyFill="1" applyBorder="1"/>
    <xf numFmtId="164" fontId="5" fillId="0" borderId="1" xfId="1" applyNumberFormat="1" applyFont="1" applyBorder="1"/>
    <xf numFmtId="164" fontId="1" fillId="2" borderId="0" xfId="1" applyNumberFormat="1" applyFont="1" applyFill="1"/>
    <xf numFmtId="164" fontId="0" fillId="2" borderId="0" xfId="1" applyNumberFormat="1" applyFont="1" applyFill="1"/>
    <xf numFmtId="164" fontId="3" fillId="2" borderId="0" xfId="1" applyNumberFormat="1" applyFont="1" applyFill="1" applyAlignment="1">
      <alignment horizontal="center"/>
    </xf>
    <xf numFmtId="164" fontId="3" fillId="2" borderId="0" xfId="1" quotePrefix="1" applyNumberFormat="1" applyFont="1" applyFill="1" applyAlignment="1">
      <alignment horizontal="center"/>
    </xf>
    <xf numFmtId="164" fontId="1" fillId="2" borderId="0" xfId="1" applyNumberFormat="1" applyFont="1" applyFill="1" applyAlignment="1">
      <alignment horizontal="left"/>
    </xf>
    <xf numFmtId="164" fontId="1" fillId="2" borderId="0" xfId="1" applyNumberFormat="1" applyFont="1" applyFill="1" applyAlignment="1">
      <alignment horizontal="center"/>
    </xf>
    <xf numFmtId="164" fontId="0" fillId="2" borderId="2" xfId="1" applyNumberFormat="1" applyFont="1" applyFill="1" applyBorder="1"/>
    <xf numFmtId="164" fontId="3" fillId="2" borderId="2" xfId="1" applyNumberFormat="1" applyFont="1" applyFill="1" applyBorder="1" applyAlignment="1">
      <alignment horizontal="center"/>
    </xf>
    <xf numFmtId="164" fontId="0" fillId="0" borderId="1" xfId="1" applyNumberFormat="1" applyFont="1" applyBorder="1"/>
    <xf numFmtId="164" fontId="0" fillId="4" borderId="1" xfId="1" applyNumberFormat="1" applyFont="1" applyFill="1" applyBorder="1"/>
    <xf numFmtId="164" fontId="0" fillId="0" borderId="0" xfId="1" applyNumberFormat="1" applyFont="1"/>
    <xf numFmtId="164" fontId="1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164" fontId="0" fillId="3" borderId="1" xfId="1" applyNumberFormat="1" applyFont="1" applyFill="1" applyBorder="1"/>
    <xf numFmtId="0" fontId="0" fillId="2" borderId="0" xfId="1" applyNumberFormat="1" applyFont="1" applyFill="1"/>
    <xf numFmtId="0" fontId="0" fillId="2" borderId="1" xfId="1" applyNumberFormat="1" applyFont="1" applyFill="1" applyBorder="1"/>
    <xf numFmtId="0" fontId="3" fillId="2" borderId="0" xfId="1" applyNumberFormat="1" applyFont="1" applyFill="1" applyAlignment="1">
      <alignment horizontal="center"/>
    </xf>
    <xf numFmtId="164" fontId="3" fillId="7" borderId="1" xfId="1" applyNumberFormat="1" applyFont="1" applyFill="1" applyBorder="1"/>
    <xf numFmtId="164" fontId="0" fillId="7" borderId="1" xfId="1" applyNumberFormat="1" applyFont="1" applyFill="1" applyBorder="1"/>
    <xf numFmtId="0" fontId="0" fillId="7" borderId="0" xfId="1" applyNumberFormat="1" applyFont="1" applyFill="1"/>
    <xf numFmtId="164" fontId="0" fillId="7" borderId="0" xfId="1" applyNumberFormat="1" applyFont="1" applyFill="1"/>
    <xf numFmtId="164" fontId="3" fillId="4" borderId="1" xfId="1" applyNumberFormat="1" applyFont="1" applyFill="1" applyBorder="1" applyAlignment="1">
      <alignment wrapText="1"/>
    </xf>
    <xf numFmtId="164" fontId="3" fillId="0" borderId="1" xfId="1" applyNumberFormat="1" applyFont="1" applyBorder="1"/>
    <xf numFmtId="0" fontId="0" fillId="0" borderId="0" xfId="1" applyNumberFormat="1" applyFont="1"/>
    <xf numFmtId="164" fontId="4" fillId="2" borderId="0" xfId="1" quotePrefix="1" applyNumberFormat="1" applyFont="1" applyFill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164" fontId="4" fillId="4" borderId="1" xfId="1" applyNumberFormat="1" applyFont="1" applyFill="1" applyBorder="1"/>
    <xf numFmtId="164" fontId="5" fillId="0" borderId="0" xfId="1" applyNumberFormat="1" applyFont="1"/>
    <xf numFmtId="164" fontId="4" fillId="7" borderId="1" xfId="1" applyNumberFormat="1" applyFont="1" applyFill="1" applyBorder="1"/>
    <xf numFmtId="164" fontId="5" fillId="2" borderId="0" xfId="1" applyNumberFormat="1" applyFont="1" applyFill="1"/>
    <xf numFmtId="164" fontId="4" fillId="3" borderId="1" xfId="1" applyNumberFormat="1" applyFont="1" applyFill="1" applyBorder="1"/>
    <xf numFmtId="164" fontId="11" fillId="4" borderId="1" xfId="1" applyNumberFormat="1" applyFont="1" applyFill="1" applyBorder="1" applyAlignment="1">
      <alignment wrapText="1"/>
    </xf>
    <xf numFmtId="164" fontId="5" fillId="7" borderId="1" xfId="1" applyNumberFormat="1" applyFont="1" applyFill="1" applyBorder="1"/>
    <xf numFmtId="0" fontId="0" fillId="2" borderId="0" xfId="1" applyNumberFormat="1" applyFont="1" applyFill="1" applyBorder="1"/>
    <xf numFmtId="164" fontId="3" fillId="0" borderId="1" xfId="1" applyNumberFormat="1" applyFont="1" applyFill="1" applyBorder="1"/>
    <xf numFmtId="164" fontId="0" fillId="0" borderId="1" xfId="1" applyNumberFormat="1" applyFont="1" applyFill="1" applyBorder="1"/>
    <xf numFmtId="164" fontId="4" fillId="0" borderId="1" xfId="1" applyNumberFormat="1" applyFont="1" applyFill="1" applyBorder="1"/>
    <xf numFmtId="0" fontId="0" fillId="0" borderId="0" xfId="1" applyNumberFormat="1" applyFont="1" applyFill="1"/>
    <xf numFmtId="164" fontId="0" fillId="0" borderId="0" xfId="1" applyNumberFormat="1" applyFont="1" applyFill="1"/>
    <xf numFmtId="164" fontId="3" fillId="0" borderId="11" xfId="1" applyNumberFormat="1" applyFont="1" applyFill="1" applyBorder="1"/>
    <xf numFmtId="164" fontId="0" fillId="0" borderId="2" xfId="1" applyNumberFormat="1" applyFont="1" applyFill="1" applyBorder="1"/>
    <xf numFmtId="164" fontId="3" fillId="0" borderId="2" xfId="1" applyNumberFormat="1" applyFont="1" applyFill="1" applyBorder="1"/>
    <xf numFmtId="164" fontId="4" fillId="0" borderId="2" xfId="1" applyNumberFormat="1" applyFont="1" applyFill="1" applyBorder="1"/>
    <xf numFmtId="164" fontId="5" fillId="0" borderId="2" xfId="1" applyNumberFormat="1" applyFont="1" applyFill="1" applyBorder="1"/>
    <xf numFmtId="164" fontId="3" fillId="0" borderId="10" xfId="1" applyNumberFormat="1" applyFont="1" applyFill="1" applyBorder="1"/>
    <xf numFmtId="164" fontId="3" fillId="8" borderId="5" xfId="1" applyNumberFormat="1" applyFont="1" applyFill="1" applyBorder="1"/>
    <xf numFmtId="164" fontId="0" fillId="8" borderId="6" xfId="1" applyNumberFormat="1" applyFont="1" applyFill="1" applyBorder="1"/>
    <xf numFmtId="164" fontId="3" fillId="8" borderId="6" xfId="1" applyNumberFormat="1" applyFont="1" applyFill="1" applyBorder="1"/>
    <xf numFmtId="164" fontId="4" fillId="8" borderId="6" xfId="1" applyNumberFormat="1" applyFont="1" applyFill="1" applyBorder="1"/>
    <xf numFmtId="164" fontId="3" fillId="8" borderId="7" xfId="1" applyNumberFormat="1" applyFont="1" applyFill="1" applyBorder="1"/>
    <xf numFmtId="164" fontId="3" fillId="8" borderId="8" xfId="1" applyNumberFormat="1" applyFont="1" applyFill="1" applyBorder="1" applyAlignment="1">
      <alignment horizontal="left" indent="1"/>
    </xf>
    <xf numFmtId="164" fontId="0" fillId="8" borderId="0" xfId="1" applyNumberFormat="1" applyFont="1" applyFill="1"/>
    <xf numFmtId="164" fontId="3" fillId="8" borderId="0" xfId="1" applyNumberFormat="1" applyFont="1" applyFill="1"/>
    <xf numFmtId="164" fontId="4" fillId="8" borderId="0" xfId="1" applyNumberFormat="1" applyFont="1" applyFill="1"/>
    <xf numFmtId="164" fontId="4" fillId="8" borderId="9" xfId="1" applyNumberFormat="1" applyFont="1" applyFill="1" applyBorder="1"/>
    <xf numFmtId="164" fontId="3" fillId="8" borderId="2" xfId="1" applyNumberFormat="1" applyFont="1" applyFill="1" applyBorder="1"/>
    <xf numFmtId="164" fontId="4" fillId="8" borderId="2" xfId="1" applyNumberFormat="1" applyFont="1" applyFill="1" applyBorder="1"/>
    <xf numFmtId="164" fontId="5" fillId="8" borderId="2" xfId="1" applyNumberFormat="1" applyFont="1" applyFill="1" applyBorder="1"/>
    <xf numFmtId="164" fontId="3" fillId="8" borderId="10" xfId="1" applyNumberFormat="1" applyFont="1" applyFill="1" applyBorder="1"/>
    <xf numFmtId="164" fontId="3" fillId="8" borderId="8" xfId="1" applyNumberFormat="1" applyFont="1" applyFill="1" applyBorder="1"/>
    <xf numFmtId="164" fontId="3" fillId="8" borderId="9" xfId="1" applyNumberFormat="1" applyFont="1" applyFill="1" applyBorder="1"/>
    <xf numFmtId="164" fontId="5" fillId="8" borderId="0" xfId="1" applyNumberFormat="1" applyFont="1" applyFill="1"/>
    <xf numFmtId="164" fontId="3" fillId="8" borderId="11" xfId="1" applyNumberFormat="1" applyFont="1" applyFill="1" applyBorder="1"/>
    <xf numFmtId="164" fontId="0" fillId="8" borderId="2" xfId="1" applyNumberFormat="1" applyFont="1" applyFill="1" applyBorder="1"/>
    <xf numFmtId="164" fontId="12" fillId="2" borderId="0" xfId="1" applyNumberFormat="1" applyFont="1" applyFill="1" applyAlignment="1">
      <alignment horizontal="center"/>
    </xf>
  </cellXfs>
  <cellStyles count="12">
    <cellStyle name="Comma 2" xfId="9" xr:uid="{00000000-0005-0000-0000-000000000000}"/>
    <cellStyle name="Currency" xfId="1" builtinId="4"/>
    <cellStyle name="Grey" xfId="3" xr:uid="{00000000-0005-0000-0000-000002000000}"/>
    <cellStyle name="Header1" xfId="4" xr:uid="{00000000-0005-0000-0000-000003000000}"/>
    <cellStyle name="Header2" xfId="5" xr:uid="{00000000-0005-0000-0000-000004000000}"/>
    <cellStyle name="Input [yellow]" xfId="6" xr:uid="{00000000-0005-0000-0000-000005000000}"/>
    <cellStyle name="Normal" xfId="0" builtinId="0"/>
    <cellStyle name="Normal - Style1" xfId="7" xr:uid="{00000000-0005-0000-0000-000007000000}"/>
    <cellStyle name="Normal 2" xfId="2" xr:uid="{00000000-0005-0000-0000-000008000000}"/>
    <cellStyle name="Normal 3" xfId="10" xr:uid="{00000000-0005-0000-0000-000009000000}"/>
    <cellStyle name="Normal 4" xfId="11" xr:uid="{00000000-0005-0000-0000-00000A000000}"/>
    <cellStyle name="Percent [2]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9"/>
  <sheetViews>
    <sheetView tabSelected="1" zoomScaleNormal="100" workbookViewId="0">
      <pane xSplit="5" ySplit="3" topLeftCell="F23" activePane="bottomRight" state="frozen"/>
      <selection pane="topRight" activeCell="F1" sqref="F1"/>
      <selection pane="bottomLeft" activeCell="A4" sqref="A4"/>
      <selection pane="bottomRight" activeCell="R1" sqref="R1:R1048576"/>
    </sheetView>
  </sheetViews>
  <sheetFormatPr defaultColWidth="9.125" defaultRowHeight="14.3" x14ac:dyDescent="0.25"/>
  <cols>
    <col min="1" max="1" width="33.25" style="6" customWidth="1"/>
    <col min="2" max="2" width="18.875" style="6" hidden="1" customWidth="1"/>
    <col min="3" max="4" width="13.125" style="6" customWidth="1"/>
    <col min="5" max="5" width="11.625" style="6" customWidth="1"/>
    <col min="6" max="13" width="10.625" style="34" customWidth="1"/>
    <col min="14" max="14" width="10.625" style="6" customWidth="1"/>
    <col min="15" max="15" width="11.875" style="34" customWidth="1"/>
    <col min="16" max="16" width="10.625" style="34" customWidth="1"/>
    <col min="17" max="17" width="12.375" style="6" customWidth="1"/>
    <col min="18" max="18" width="9.875" style="19" hidden="1" customWidth="1"/>
    <col min="19" max="19" width="9.125" style="6" customWidth="1"/>
    <col min="20" max="16384" width="9.125" style="6"/>
  </cols>
  <sheetData>
    <row r="1" spans="1:19" x14ac:dyDescent="0.25">
      <c r="A1" s="5" t="s">
        <v>27</v>
      </c>
      <c r="C1" s="7" t="s">
        <v>18</v>
      </c>
      <c r="D1" s="7"/>
      <c r="E1" s="7"/>
      <c r="F1" s="29" t="s">
        <v>25</v>
      </c>
      <c r="G1" s="29" t="s">
        <v>25</v>
      </c>
      <c r="H1" s="29" t="s">
        <v>25</v>
      </c>
      <c r="I1" s="29" t="s">
        <v>25</v>
      </c>
      <c r="J1" s="29" t="s">
        <v>25</v>
      </c>
      <c r="K1" s="29" t="s">
        <v>25</v>
      </c>
      <c r="L1" s="29" t="s">
        <v>25</v>
      </c>
      <c r="M1" s="29" t="s">
        <v>25</v>
      </c>
      <c r="N1" s="29" t="s">
        <v>25</v>
      </c>
      <c r="O1" s="29" t="s">
        <v>25</v>
      </c>
      <c r="P1" s="29" t="s">
        <v>25</v>
      </c>
      <c r="Q1" s="29" t="s">
        <v>25</v>
      </c>
    </row>
    <row r="2" spans="1:19" x14ac:dyDescent="0.25">
      <c r="A2" s="9" t="s">
        <v>26</v>
      </c>
      <c r="B2" s="5"/>
      <c r="C2" s="8" t="s">
        <v>25</v>
      </c>
      <c r="D2" s="8" t="s">
        <v>18</v>
      </c>
      <c r="E2" s="8"/>
      <c r="F2" s="10" t="s">
        <v>19</v>
      </c>
      <c r="G2" s="10" t="s">
        <v>19</v>
      </c>
      <c r="H2" s="10" t="s">
        <v>19</v>
      </c>
      <c r="I2" s="10" t="s">
        <v>19</v>
      </c>
      <c r="J2" s="10" t="s">
        <v>19</v>
      </c>
      <c r="K2" s="10" t="s">
        <v>19</v>
      </c>
      <c r="L2" s="10" t="s">
        <v>19</v>
      </c>
      <c r="M2" s="10" t="s">
        <v>19</v>
      </c>
      <c r="N2" s="10" t="s">
        <v>19</v>
      </c>
      <c r="O2" s="69" t="s">
        <v>19</v>
      </c>
      <c r="P2" s="69" t="s">
        <v>19</v>
      </c>
      <c r="Q2" s="10" t="s">
        <v>0</v>
      </c>
    </row>
    <row r="3" spans="1:19" x14ac:dyDescent="0.25">
      <c r="A3" s="11"/>
      <c r="B3" s="11"/>
      <c r="C3" s="12" t="s">
        <v>0</v>
      </c>
      <c r="D3" s="12" t="s">
        <v>19</v>
      </c>
      <c r="E3" s="12" t="s">
        <v>20</v>
      </c>
      <c r="F3" s="30" t="s">
        <v>1</v>
      </c>
      <c r="G3" s="30" t="s">
        <v>2</v>
      </c>
      <c r="H3" s="30" t="s">
        <v>3</v>
      </c>
      <c r="I3" s="30" t="s">
        <v>4</v>
      </c>
      <c r="J3" s="30" t="s">
        <v>5</v>
      </c>
      <c r="K3" s="30" t="s">
        <v>6</v>
      </c>
      <c r="L3" s="30" t="s">
        <v>7</v>
      </c>
      <c r="M3" s="30" t="s">
        <v>8</v>
      </c>
      <c r="N3" s="12" t="s">
        <v>9</v>
      </c>
      <c r="O3" s="30" t="s">
        <v>10</v>
      </c>
      <c r="P3" s="30" t="s">
        <v>11</v>
      </c>
      <c r="Q3" s="12" t="s">
        <v>12</v>
      </c>
      <c r="R3" s="21" t="s">
        <v>21</v>
      </c>
    </row>
    <row r="4" spans="1:19" ht="14.95" x14ac:dyDescent="0.25">
      <c r="A4" s="13" t="s">
        <v>36</v>
      </c>
      <c r="B4" s="13" t="s">
        <v>28</v>
      </c>
      <c r="C4" s="13">
        <v>3800</v>
      </c>
      <c r="D4" s="4">
        <f t="shared" ref="D4:D11" si="0">SUM(F4:Q4)</f>
        <v>0</v>
      </c>
      <c r="E4" s="4">
        <f t="shared" ref="E4:E11" si="1">C4-D4</f>
        <v>3800</v>
      </c>
      <c r="F4" s="4"/>
      <c r="G4" s="4"/>
      <c r="H4" s="4"/>
      <c r="I4" s="13"/>
      <c r="J4" s="4"/>
      <c r="K4" s="4"/>
      <c r="L4" s="4"/>
      <c r="M4" s="4"/>
      <c r="N4" s="13"/>
      <c r="O4" s="4"/>
      <c r="P4" s="4"/>
      <c r="Q4" s="13"/>
      <c r="R4" s="20"/>
    </row>
    <row r="5" spans="1:19" ht="14.95" x14ac:dyDescent="0.25">
      <c r="A5" s="13" t="s">
        <v>37</v>
      </c>
      <c r="B5" s="13" t="s">
        <v>29</v>
      </c>
      <c r="C5" s="13">
        <v>3000</v>
      </c>
      <c r="D5" s="4">
        <f t="shared" si="0"/>
        <v>0</v>
      </c>
      <c r="E5" s="4">
        <f t="shared" si="1"/>
        <v>3000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3"/>
      <c r="R5" s="20"/>
    </row>
    <row r="6" spans="1:19" ht="14.95" x14ac:dyDescent="0.25">
      <c r="A6" s="13" t="s">
        <v>38</v>
      </c>
      <c r="B6" s="13" t="s">
        <v>30</v>
      </c>
      <c r="C6" s="13">
        <v>1000</v>
      </c>
      <c r="D6" s="4">
        <f t="shared" si="0"/>
        <v>0</v>
      </c>
      <c r="E6" s="4">
        <f t="shared" si="1"/>
        <v>1000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3"/>
      <c r="R6" s="20"/>
      <c r="S6" s="19"/>
    </row>
    <row r="7" spans="1:19" x14ac:dyDescent="0.25">
      <c r="A7" s="13" t="s">
        <v>39</v>
      </c>
      <c r="B7" s="13" t="s">
        <v>31</v>
      </c>
      <c r="C7" s="13">
        <v>8175</v>
      </c>
      <c r="D7" s="4">
        <f t="shared" si="0"/>
        <v>5594.56</v>
      </c>
      <c r="E7" s="4">
        <f t="shared" si="1"/>
        <v>2580.4399999999996</v>
      </c>
      <c r="F7" s="4"/>
      <c r="G7" s="4"/>
      <c r="H7" s="4"/>
      <c r="I7" s="13"/>
      <c r="J7" s="4"/>
      <c r="K7" s="4"/>
      <c r="L7" s="4"/>
      <c r="M7" s="4"/>
      <c r="N7" s="13"/>
      <c r="O7" s="4"/>
      <c r="P7" s="4"/>
      <c r="Q7" s="13">
        <v>5594.56</v>
      </c>
      <c r="R7" s="20">
        <v>51608</v>
      </c>
    </row>
    <row r="8" spans="1:19" ht="14.95" x14ac:dyDescent="0.25">
      <c r="A8" s="13" t="s">
        <v>40</v>
      </c>
      <c r="B8" s="13" t="s">
        <v>32</v>
      </c>
      <c r="C8" s="13">
        <v>1350</v>
      </c>
      <c r="D8" s="4">
        <f t="shared" si="0"/>
        <v>0</v>
      </c>
      <c r="E8" s="4">
        <f t="shared" si="1"/>
        <v>1350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3"/>
      <c r="R8" s="20"/>
    </row>
    <row r="9" spans="1:19" ht="14.95" x14ac:dyDescent="0.25">
      <c r="A9" s="13" t="s">
        <v>41</v>
      </c>
      <c r="B9" s="13" t="s">
        <v>33</v>
      </c>
      <c r="C9" s="13">
        <v>22050</v>
      </c>
      <c r="D9" s="4">
        <f t="shared" si="0"/>
        <v>0</v>
      </c>
      <c r="E9" s="4">
        <f t="shared" si="1"/>
        <v>22050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3"/>
      <c r="R9" s="20"/>
    </row>
    <row r="10" spans="1:19" ht="14.95" x14ac:dyDescent="0.25">
      <c r="A10" s="13" t="s">
        <v>42</v>
      </c>
      <c r="B10" s="13" t="s">
        <v>34</v>
      </c>
      <c r="C10" s="13">
        <v>2678</v>
      </c>
      <c r="D10" s="4">
        <f t="shared" si="0"/>
        <v>0</v>
      </c>
      <c r="E10" s="4">
        <f t="shared" si="1"/>
        <v>2678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3"/>
      <c r="R10" s="20"/>
    </row>
    <row r="11" spans="1:19" ht="14.95" x14ac:dyDescent="0.25">
      <c r="A11" s="13" t="s">
        <v>43</v>
      </c>
      <c r="B11" s="13"/>
      <c r="C11" s="13">
        <v>1500</v>
      </c>
      <c r="D11" s="4">
        <f t="shared" si="0"/>
        <v>0</v>
      </c>
      <c r="E11" s="4">
        <f t="shared" si="1"/>
        <v>1500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13"/>
      <c r="R11" s="20"/>
    </row>
    <row r="12" spans="1:19" ht="14.95" x14ac:dyDescent="0.25">
      <c r="A12" s="13" t="s">
        <v>44</v>
      </c>
      <c r="B12" s="13"/>
      <c r="C12" s="13">
        <v>1900</v>
      </c>
      <c r="D12" s="4">
        <f t="shared" ref="D12" si="2">SUM(F12:Q12)</f>
        <v>0</v>
      </c>
      <c r="E12" s="4">
        <f t="shared" ref="E12" si="3">C12-D12</f>
        <v>1900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3"/>
      <c r="R12" s="20"/>
    </row>
    <row r="13" spans="1:19" ht="14.95" x14ac:dyDescent="0.25">
      <c r="A13" s="13" t="s">
        <v>45</v>
      </c>
      <c r="B13" s="13"/>
      <c r="C13" s="13">
        <v>3200</v>
      </c>
      <c r="D13" s="4">
        <f t="shared" ref="D13:D16" si="4">SUM(F13:Q13)</f>
        <v>0</v>
      </c>
      <c r="E13" s="4">
        <f t="shared" ref="E13:E16" si="5">C13-D13</f>
        <v>3200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3"/>
      <c r="R13" s="20"/>
    </row>
    <row r="14" spans="1:19" ht="14.95" x14ac:dyDescent="0.25">
      <c r="A14" s="13" t="s">
        <v>46</v>
      </c>
      <c r="B14" s="13" t="s">
        <v>35</v>
      </c>
      <c r="C14" s="13">
        <v>7350</v>
      </c>
      <c r="D14" s="4">
        <f t="shared" si="4"/>
        <v>0</v>
      </c>
      <c r="E14" s="4">
        <f t="shared" si="5"/>
        <v>7350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13"/>
      <c r="R14" s="20"/>
    </row>
    <row r="15" spans="1:19" ht="14.95" x14ac:dyDescent="0.25">
      <c r="A15" s="13" t="s">
        <v>47</v>
      </c>
      <c r="B15" s="13"/>
      <c r="C15" s="13">
        <v>60000</v>
      </c>
      <c r="D15" s="4">
        <f t="shared" si="4"/>
        <v>0</v>
      </c>
      <c r="E15" s="4">
        <f t="shared" si="5"/>
        <v>60000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3"/>
      <c r="R15" s="20"/>
    </row>
    <row r="16" spans="1:19" ht="14.95" x14ac:dyDescent="0.25">
      <c r="A16" s="13" t="s">
        <v>48</v>
      </c>
      <c r="B16" s="13"/>
      <c r="C16" s="13">
        <v>520</v>
      </c>
      <c r="D16" s="4">
        <f t="shared" si="4"/>
        <v>0</v>
      </c>
      <c r="E16" s="4">
        <f t="shared" si="5"/>
        <v>520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3"/>
      <c r="R16" s="20"/>
    </row>
    <row r="17" spans="1:18" ht="14.3" customHeight="1" x14ac:dyDescent="0.25">
      <c r="A17" s="13"/>
      <c r="B17" s="13"/>
      <c r="C17" s="13"/>
      <c r="D17" s="4"/>
      <c r="E17" s="4"/>
      <c r="F17" s="4"/>
      <c r="G17" s="4"/>
      <c r="H17" s="4"/>
      <c r="I17" s="4"/>
      <c r="J17" s="4"/>
      <c r="K17" s="4"/>
      <c r="L17" s="4"/>
      <c r="M17" s="4"/>
      <c r="N17" s="13"/>
      <c r="O17" s="4"/>
      <c r="P17" s="4"/>
      <c r="Q17" s="13"/>
      <c r="R17" s="38"/>
    </row>
    <row r="18" spans="1:18" x14ac:dyDescent="0.25">
      <c r="A18" s="2" t="s">
        <v>13</v>
      </c>
      <c r="B18" s="14"/>
      <c r="C18" s="2">
        <f t="shared" ref="C18:Q18" si="6">SUM(C4:C16)</f>
        <v>116523</v>
      </c>
      <c r="D18" s="2">
        <f t="shared" si="6"/>
        <v>5594.56</v>
      </c>
      <c r="E18" s="2">
        <f t="shared" si="6"/>
        <v>110928.44</v>
      </c>
      <c r="F18" s="31">
        <f t="shared" si="6"/>
        <v>0</v>
      </c>
      <c r="G18" s="31">
        <f t="shared" si="6"/>
        <v>0</v>
      </c>
      <c r="H18" s="2">
        <f t="shared" si="6"/>
        <v>0</v>
      </c>
      <c r="I18" s="31">
        <f t="shared" si="6"/>
        <v>0</v>
      </c>
      <c r="J18" s="31">
        <f t="shared" si="6"/>
        <v>0</v>
      </c>
      <c r="K18" s="31">
        <f t="shared" si="6"/>
        <v>0</v>
      </c>
      <c r="L18" s="31">
        <f t="shared" si="6"/>
        <v>0</v>
      </c>
      <c r="M18" s="31">
        <f t="shared" si="6"/>
        <v>0</v>
      </c>
      <c r="N18" s="2">
        <f t="shared" si="6"/>
        <v>0</v>
      </c>
      <c r="O18" s="31">
        <f t="shared" si="6"/>
        <v>0</v>
      </c>
      <c r="P18" s="31">
        <f t="shared" si="6"/>
        <v>0</v>
      </c>
      <c r="Q18" s="2">
        <f t="shared" si="6"/>
        <v>5594.56</v>
      </c>
    </row>
    <row r="19" spans="1:18" x14ac:dyDescent="0.25">
      <c r="A19" s="15"/>
      <c r="B19" s="15"/>
      <c r="C19" s="15"/>
      <c r="D19" s="15"/>
      <c r="E19" s="15"/>
      <c r="F19" s="32"/>
      <c r="G19" s="32"/>
      <c r="H19" s="32"/>
      <c r="I19" s="32"/>
      <c r="J19" s="32"/>
      <c r="K19" s="32"/>
      <c r="L19" s="32"/>
      <c r="M19" s="32"/>
      <c r="N19" s="15"/>
      <c r="O19" s="32"/>
      <c r="P19" s="32"/>
      <c r="Q19" s="15"/>
    </row>
    <row r="20" spans="1:18" x14ac:dyDescent="0.25">
      <c r="A20" s="16" t="s">
        <v>14</v>
      </c>
      <c r="B20" s="16"/>
      <c r="C20" s="17"/>
      <c r="D20" s="17"/>
      <c r="E20" s="17"/>
      <c r="F20" s="4"/>
      <c r="G20" s="4"/>
      <c r="H20" s="4"/>
      <c r="I20" s="4"/>
      <c r="J20" s="4"/>
      <c r="K20" s="4"/>
      <c r="L20" s="4"/>
      <c r="M20" s="4"/>
      <c r="N20" s="13"/>
      <c r="O20" s="4"/>
      <c r="P20" s="4"/>
      <c r="Q20" s="13"/>
      <c r="R20" s="20"/>
    </row>
    <row r="21" spans="1:18" ht="14.95" x14ac:dyDescent="0.25">
      <c r="A21" s="13" t="s">
        <v>15</v>
      </c>
      <c r="B21" s="13"/>
      <c r="C21" s="17">
        <v>35770</v>
      </c>
      <c r="D21" s="4">
        <f>SUM(F21:Q21)</f>
        <v>0</v>
      </c>
      <c r="E21" s="4">
        <f t="shared" ref="E21:E22" si="7">C21-D21</f>
        <v>35770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13"/>
    </row>
    <row r="22" spans="1:18" x14ac:dyDescent="0.25">
      <c r="A22" s="13" t="s">
        <v>69</v>
      </c>
      <c r="B22" s="13"/>
      <c r="C22" s="17">
        <v>0</v>
      </c>
      <c r="D22" s="4">
        <f>SUM(F22:Q22)</f>
        <v>562.01</v>
      </c>
      <c r="E22" s="4">
        <f t="shared" si="7"/>
        <v>-562.01</v>
      </c>
      <c r="F22" s="4"/>
      <c r="G22" s="4"/>
      <c r="H22" s="4"/>
      <c r="I22" s="4"/>
      <c r="J22" s="4">
        <v>562.01</v>
      </c>
      <c r="K22" s="4"/>
      <c r="L22" s="4"/>
      <c r="M22" s="4"/>
      <c r="N22" s="13"/>
      <c r="O22" s="4"/>
      <c r="P22" s="4"/>
      <c r="Q22" s="13"/>
      <c r="R22" s="20">
        <v>35867</v>
      </c>
    </row>
    <row r="23" spans="1:18" x14ac:dyDescent="0.25">
      <c r="A23" s="13" t="s">
        <v>70</v>
      </c>
      <c r="B23" s="13"/>
      <c r="C23" s="17">
        <v>0</v>
      </c>
      <c r="D23" s="4">
        <f t="shared" ref="D23:D24" si="8">SUM(F23:Q23)</f>
        <v>3553</v>
      </c>
      <c r="E23" s="4">
        <f t="shared" ref="E23:E24" si="9">C23-D23</f>
        <v>-3553</v>
      </c>
      <c r="F23" s="4"/>
      <c r="G23" s="4"/>
      <c r="H23" s="13"/>
      <c r="I23" s="4"/>
      <c r="J23" s="4"/>
      <c r="K23" s="4"/>
      <c r="L23" s="4">
        <v>1220</v>
      </c>
      <c r="M23" s="4"/>
      <c r="N23" s="4">
        <v>2333</v>
      </c>
      <c r="O23" s="4"/>
      <c r="P23" s="4"/>
      <c r="Q23" s="13"/>
      <c r="R23" s="20" t="s">
        <v>71</v>
      </c>
    </row>
    <row r="24" spans="1:18" x14ac:dyDescent="0.25">
      <c r="A24" s="40" t="s">
        <v>74</v>
      </c>
      <c r="B24" s="13"/>
      <c r="C24" s="17">
        <v>0</v>
      </c>
      <c r="D24" s="4">
        <f t="shared" si="8"/>
        <v>8897</v>
      </c>
      <c r="E24" s="4">
        <f t="shared" si="9"/>
        <v>-8897</v>
      </c>
      <c r="F24" s="4"/>
      <c r="G24" s="4"/>
      <c r="H24" s="4"/>
      <c r="I24" s="4"/>
      <c r="J24" s="4"/>
      <c r="K24" s="4"/>
      <c r="L24" s="4"/>
      <c r="M24" s="4"/>
      <c r="N24" s="13">
        <v>2965.66</v>
      </c>
      <c r="O24" s="4">
        <v>5931.34</v>
      </c>
      <c r="P24" s="4"/>
      <c r="Q24" s="13"/>
      <c r="R24" s="20">
        <v>51525</v>
      </c>
    </row>
    <row r="25" spans="1:18" x14ac:dyDescent="0.25">
      <c r="A25" s="40" t="s">
        <v>76</v>
      </c>
      <c r="B25" s="13"/>
      <c r="C25" s="17">
        <v>0</v>
      </c>
      <c r="D25" s="4">
        <f t="shared" ref="D25" si="10">SUM(F25:Q25)</f>
        <v>28599.77</v>
      </c>
      <c r="E25" s="4">
        <f t="shared" ref="E25" si="11">C25-D25</f>
        <v>-28599.77</v>
      </c>
      <c r="F25" s="4"/>
      <c r="G25" s="4"/>
      <c r="H25" s="13"/>
      <c r="I25" s="4"/>
      <c r="J25" s="4"/>
      <c r="K25" s="4"/>
      <c r="L25" s="4"/>
      <c r="M25" s="4"/>
      <c r="N25" s="13"/>
      <c r="O25" s="4"/>
      <c r="P25" s="4">
        <f>723.77+5900</f>
        <v>6623.77</v>
      </c>
      <c r="Q25" s="13">
        <v>21976</v>
      </c>
      <c r="R25" s="20">
        <v>51649</v>
      </c>
    </row>
    <row r="26" spans="1:18" x14ac:dyDescent="0.25">
      <c r="A26" s="40" t="s">
        <v>75</v>
      </c>
      <c r="B26" s="13"/>
      <c r="C26" s="17">
        <v>0</v>
      </c>
      <c r="D26" s="4">
        <f t="shared" ref="D26" si="12">SUM(F26:Q26)</f>
        <v>1566</v>
      </c>
      <c r="E26" s="4">
        <f t="shared" ref="E26" si="13">C26-D26</f>
        <v>-1566</v>
      </c>
      <c r="F26" s="4"/>
      <c r="G26" s="4"/>
      <c r="H26" s="4"/>
      <c r="I26" s="4"/>
      <c r="J26" s="4"/>
      <c r="K26" s="4"/>
      <c r="L26" s="4"/>
      <c r="M26" s="4"/>
      <c r="N26" s="4"/>
      <c r="O26" s="4">
        <v>1566</v>
      </c>
      <c r="P26" s="4"/>
      <c r="Q26" s="13"/>
      <c r="R26" s="20">
        <v>51728</v>
      </c>
    </row>
    <row r="27" spans="1:18" x14ac:dyDescent="0.25">
      <c r="A27" s="13" t="s">
        <v>77</v>
      </c>
      <c r="B27" s="13"/>
      <c r="C27" s="17">
        <v>0</v>
      </c>
      <c r="D27" s="4">
        <f t="shared" ref="D27:D28" si="14">SUM(F27:Q27)</f>
        <v>9944.36</v>
      </c>
      <c r="E27" s="4">
        <f t="shared" ref="E27:E28" si="15">C27-D27</f>
        <v>-9944.36</v>
      </c>
      <c r="F27" s="4"/>
      <c r="G27" s="4"/>
      <c r="H27" s="4"/>
      <c r="I27" s="4"/>
      <c r="J27" s="4"/>
      <c r="K27" s="4"/>
      <c r="L27" s="4"/>
      <c r="M27" s="4"/>
      <c r="N27" s="13"/>
      <c r="O27" s="4">
        <v>4972.3599999999997</v>
      </c>
      <c r="P27" s="4"/>
      <c r="Q27" s="13">
        <v>4972</v>
      </c>
      <c r="R27" s="20">
        <v>51814</v>
      </c>
    </row>
    <row r="28" spans="1:18" x14ac:dyDescent="0.25">
      <c r="A28" s="13" t="s">
        <v>79</v>
      </c>
      <c r="B28" s="13"/>
      <c r="C28" s="17">
        <v>0</v>
      </c>
      <c r="D28" s="4">
        <f t="shared" si="14"/>
        <v>1200</v>
      </c>
      <c r="E28" s="4">
        <f t="shared" si="15"/>
        <v>-1200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v>1200</v>
      </c>
      <c r="Q28" s="13"/>
      <c r="R28" s="20">
        <v>52082</v>
      </c>
    </row>
    <row r="29" spans="1:18" x14ac:dyDescent="0.25">
      <c r="A29" s="13" t="s">
        <v>80</v>
      </c>
      <c r="B29" s="13"/>
      <c r="C29" s="17">
        <v>0</v>
      </c>
      <c r="D29" s="4">
        <f t="shared" ref="D29" si="16">SUM(F29:Q29)</f>
        <v>6081.4</v>
      </c>
      <c r="E29" s="4">
        <f t="shared" ref="E29" si="17">C29-D29</f>
        <v>-6081.4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3">
        <f>3831.8+2249.6</f>
        <v>6081.4</v>
      </c>
      <c r="R29" s="20" t="s">
        <v>81</v>
      </c>
    </row>
    <row r="30" spans="1:18" hidden="1" x14ac:dyDescent="0.25">
      <c r="A30" s="13"/>
      <c r="B30" s="13"/>
      <c r="C30" s="17">
        <v>0</v>
      </c>
      <c r="D30" s="4">
        <f t="shared" ref="D30:D31" si="18">SUM(F30:Q30)</f>
        <v>0</v>
      </c>
      <c r="E30" s="4">
        <f t="shared" ref="E30:E31" si="19">C30-D30</f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3"/>
      <c r="R30" s="20"/>
    </row>
    <row r="31" spans="1:18" hidden="1" x14ac:dyDescent="0.25">
      <c r="A31" s="13"/>
      <c r="B31" s="13"/>
      <c r="C31" s="17">
        <v>0</v>
      </c>
      <c r="D31" s="4">
        <f t="shared" si="18"/>
        <v>0</v>
      </c>
      <c r="E31" s="4">
        <f t="shared" si="19"/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3"/>
      <c r="R31" s="20"/>
    </row>
    <row r="32" spans="1:18" hidden="1" x14ac:dyDescent="0.25">
      <c r="A32" s="13"/>
      <c r="B32" s="13"/>
      <c r="C32" s="17">
        <v>0</v>
      </c>
      <c r="D32" s="4">
        <f t="shared" ref="D32:D34" si="20">SUM(F32:Q32)</f>
        <v>0</v>
      </c>
      <c r="E32" s="4">
        <f t="shared" ref="E32:E34" si="21">C32-D32</f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3"/>
      <c r="R32" s="20"/>
    </row>
    <row r="33" spans="1:18" hidden="1" x14ac:dyDescent="0.25">
      <c r="A33" s="13"/>
      <c r="B33" s="13"/>
      <c r="C33" s="17">
        <v>0</v>
      </c>
      <c r="D33" s="4">
        <f t="shared" si="20"/>
        <v>0</v>
      </c>
      <c r="E33" s="4">
        <f t="shared" si="21"/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3"/>
      <c r="R33" s="20"/>
    </row>
    <row r="34" spans="1:18" hidden="1" x14ac:dyDescent="0.25">
      <c r="A34" s="13"/>
      <c r="B34" s="13"/>
      <c r="C34" s="17">
        <v>0</v>
      </c>
      <c r="D34" s="4">
        <f t="shared" si="20"/>
        <v>0</v>
      </c>
      <c r="E34" s="4">
        <f t="shared" si="21"/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3"/>
      <c r="R34" s="20"/>
    </row>
    <row r="35" spans="1:18" hidden="1" x14ac:dyDescent="0.25">
      <c r="A35" s="13"/>
      <c r="B35" s="13"/>
      <c r="C35" s="17">
        <v>0</v>
      </c>
      <c r="D35" s="4">
        <f t="shared" ref="D35:D38" si="22">SUM(F35:Q35)</f>
        <v>0</v>
      </c>
      <c r="E35" s="4">
        <f t="shared" ref="E35:E38" si="23">C35-D35</f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3"/>
      <c r="R35" s="20"/>
    </row>
    <row r="36" spans="1:18" hidden="1" x14ac:dyDescent="0.25">
      <c r="A36" s="13"/>
      <c r="B36" s="13"/>
      <c r="C36" s="17">
        <v>0</v>
      </c>
      <c r="D36" s="4">
        <f t="shared" si="22"/>
        <v>0</v>
      </c>
      <c r="E36" s="4">
        <f t="shared" si="23"/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3"/>
      <c r="R36" s="20"/>
    </row>
    <row r="37" spans="1:18" hidden="1" x14ac:dyDescent="0.25">
      <c r="A37" s="13"/>
      <c r="B37" s="13"/>
      <c r="C37" s="17">
        <v>0</v>
      </c>
      <c r="D37" s="4">
        <f t="shared" si="22"/>
        <v>0</v>
      </c>
      <c r="E37" s="4">
        <f t="shared" si="23"/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3"/>
      <c r="R37" s="20"/>
    </row>
    <row r="38" spans="1:18" hidden="1" x14ac:dyDescent="0.25">
      <c r="A38" s="13"/>
      <c r="B38" s="13"/>
      <c r="C38" s="17">
        <v>0</v>
      </c>
      <c r="D38" s="4">
        <f t="shared" si="22"/>
        <v>0</v>
      </c>
      <c r="E38" s="4">
        <f t="shared" si="23"/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13"/>
      <c r="R38" s="20"/>
    </row>
    <row r="39" spans="1:18" hidden="1" x14ac:dyDescent="0.25">
      <c r="A39" s="13"/>
      <c r="B39" s="13"/>
      <c r="C39" s="17">
        <v>0</v>
      </c>
      <c r="D39" s="4">
        <f t="shared" ref="D39:D41" si="24">SUM(F39:Q39)</f>
        <v>0</v>
      </c>
      <c r="E39" s="4">
        <f t="shared" ref="E39:E41" si="25">C39-D39</f>
        <v>0</v>
      </c>
      <c r="F39" s="4"/>
      <c r="G39" s="4"/>
      <c r="H39" s="4"/>
      <c r="I39" s="4"/>
      <c r="J39" s="4"/>
      <c r="K39" s="4"/>
      <c r="L39" s="4"/>
      <c r="M39" s="13"/>
      <c r="N39" s="13"/>
      <c r="O39" s="4"/>
      <c r="P39" s="4"/>
      <c r="Q39" s="13"/>
      <c r="R39" s="20"/>
    </row>
    <row r="40" spans="1:18" hidden="1" x14ac:dyDescent="0.25">
      <c r="A40" s="13"/>
      <c r="B40" s="13"/>
      <c r="C40" s="17">
        <v>0</v>
      </c>
      <c r="D40" s="4">
        <f t="shared" si="24"/>
        <v>0</v>
      </c>
      <c r="E40" s="4">
        <f t="shared" si="25"/>
        <v>0</v>
      </c>
      <c r="F40" s="4"/>
      <c r="G40" s="4"/>
      <c r="H40" s="4"/>
      <c r="I40" s="4"/>
      <c r="J40" s="4"/>
      <c r="K40" s="4"/>
      <c r="L40" s="4"/>
      <c r="M40" s="4"/>
      <c r="N40" s="13"/>
      <c r="O40" s="4"/>
      <c r="P40" s="4"/>
      <c r="Q40" s="13"/>
      <c r="R40" s="20"/>
    </row>
    <row r="41" spans="1:18" hidden="1" x14ac:dyDescent="0.25">
      <c r="A41" s="13"/>
      <c r="B41" s="13"/>
      <c r="C41" s="17">
        <v>0</v>
      </c>
      <c r="D41" s="4">
        <f t="shared" si="24"/>
        <v>0</v>
      </c>
      <c r="E41" s="4">
        <f t="shared" si="25"/>
        <v>0</v>
      </c>
      <c r="F41" s="4"/>
      <c r="G41" s="4"/>
      <c r="H41" s="4"/>
      <c r="I41" s="4"/>
      <c r="J41" s="4"/>
      <c r="K41" s="4"/>
      <c r="L41" s="4"/>
      <c r="M41" s="4"/>
      <c r="N41" s="13"/>
      <c r="O41" s="4"/>
      <c r="P41" s="4"/>
      <c r="Q41" s="13"/>
      <c r="R41" s="20"/>
    </row>
    <row r="42" spans="1:18" x14ac:dyDescent="0.25">
      <c r="A42" s="13"/>
      <c r="B42" s="13"/>
      <c r="C42" s="17"/>
      <c r="D42" s="4"/>
      <c r="E42" s="4"/>
      <c r="F42" s="4"/>
      <c r="G42" s="4"/>
      <c r="H42" s="4"/>
      <c r="I42" s="4"/>
      <c r="J42" s="4"/>
      <c r="K42" s="4"/>
      <c r="L42" s="4"/>
      <c r="M42" s="4"/>
      <c r="N42" s="13"/>
      <c r="O42" s="4"/>
      <c r="P42" s="4"/>
      <c r="Q42" s="13"/>
      <c r="R42" s="20"/>
    </row>
    <row r="43" spans="1:18" x14ac:dyDescent="0.25">
      <c r="A43" s="2" t="s">
        <v>16</v>
      </c>
      <c r="B43" s="14"/>
      <c r="C43" s="2">
        <f t="shared" ref="C43:Q43" si="26">SUM(C21:C42)</f>
        <v>35770</v>
      </c>
      <c r="D43" s="2">
        <f t="shared" si="26"/>
        <v>60403.54</v>
      </c>
      <c r="E43" s="2">
        <f t="shared" si="26"/>
        <v>-24633.54</v>
      </c>
      <c r="F43" s="31">
        <f t="shared" si="26"/>
        <v>0</v>
      </c>
      <c r="G43" s="31">
        <f t="shared" si="26"/>
        <v>0</v>
      </c>
      <c r="H43" s="2">
        <f t="shared" si="26"/>
        <v>0</v>
      </c>
      <c r="I43" s="31">
        <f t="shared" si="26"/>
        <v>0</v>
      </c>
      <c r="J43" s="31">
        <f t="shared" si="26"/>
        <v>562.01</v>
      </c>
      <c r="K43" s="31">
        <f t="shared" si="26"/>
        <v>0</v>
      </c>
      <c r="L43" s="31">
        <f t="shared" si="26"/>
        <v>1220</v>
      </c>
      <c r="M43" s="31">
        <f t="shared" si="26"/>
        <v>0</v>
      </c>
      <c r="N43" s="2">
        <f t="shared" si="26"/>
        <v>5298.66</v>
      </c>
      <c r="O43" s="31">
        <f t="shared" si="26"/>
        <v>12469.7</v>
      </c>
      <c r="P43" s="31">
        <f t="shared" si="26"/>
        <v>7823.77</v>
      </c>
      <c r="Q43" s="2">
        <f t="shared" si="26"/>
        <v>33029.4</v>
      </c>
    </row>
    <row r="44" spans="1:18" s="15" customFormat="1" x14ac:dyDescent="0.25">
      <c r="A44" s="27"/>
      <c r="B44" s="13"/>
      <c r="C44" s="27"/>
      <c r="D44" s="27"/>
      <c r="E44" s="27"/>
      <c r="F44" s="1"/>
      <c r="G44" s="1"/>
      <c r="H44" s="1"/>
      <c r="I44" s="1"/>
      <c r="J44" s="1"/>
      <c r="K44" s="1"/>
      <c r="L44" s="1"/>
      <c r="M44" s="1"/>
      <c r="N44" s="27"/>
      <c r="O44" s="1"/>
      <c r="P44" s="1"/>
      <c r="Q44" s="27"/>
      <c r="R44" s="28"/>
    </row>
    <row r="45" spans="1:18" x14ac:dyDescent="0.25">
      <c r="A45" s="27" t="s">
        <v>22</v>
      </c>
      <c r="B45" s="13"/>
      <c r="C45" s="17"/>
      <c r="D45" s="4"/>
      <c r="E45" s="4"/>
      <c r="F45" s="4"/>
      <c r="G45" s="4"/>
      <c r="H45" s="4"/>
      <c r="I45" s="4"/>
      <c r="J45" s="4"/>
      <c r="K45" s="4"/>
      <c r="L45" s="4"/>
      <c r="M45" s="4"/>
      <c r="N45" s="13"/>
      <c r="O45" s="4"/>
      <c r="P45" s="4"/>
      <c r="Q45" s="13"/>
      <c r="R45" s="20"/>
    </row>
    <row r="46" spans="1:18" x14ac:dyDescent="0.25">
      <c r="A46" s="13" t="s">
        <v>50</v>
      </c>
      <c r="B46" s="13"/>
      <c r="C46" s="17">
        <v>14900</v>
      </c>
      <c r="D46" s="4">
        <f t="shared" ref="D46:D54" si="27">SUM(F46:Q46)</f>
        <v>0</v>
      </c>
      <c r="E46" s="4">
        <f t="shared" ref="E46:E49" si="28">C46-D46</f>
        <v>14900</v>
      </c>
      <c r="F46" s="4"/>
      <c r="G46" s="4"/>
      <c r="H46" s="4"/>
      <c r="I46" s="4"/>
      <c r="J46" s="4"/>
      <c r="K46" s="4"/>
      <c r="L46" s="4"/>
      <c r="M46" s="4"/>
      <c r="N46" s="13"/>
      <c r="O46" s="4"/>
      <c r="P46" s="4"/>
      <c r="Q46" s="13"/>
      <c r="R46" s="20"/>
    </row>
    <row r="47" spans="1:18" x14ac:dyDescent="0.25">
      <c r="A47" s="13" t="s">
        <v>51</v>
      </c>
      <c r="B47" s="13"/>
      <c r="C47" s="17">
        <v>18222.919999999998</v>
      </c>
      <c r="D47" s="4">
        <f t="shared" si="27"/>
        <v>9163</v>
      </c>
      <c r="E47" s="4">
        <f t="shared" si="28"/>
        <v>9059.9199999999983</v>
      </c>
      <c r="F47" s="4"/>
      <c r="G47" s="4">
        <v>9163</v>
      </c>
      <c r="H47" s="4"/>
      <c r="I47" s="4"/>
      <c r="J47" s="4"/>
      <c r="K47" s="4"/>
      <c r="L47" s="4"/>
      <c r="M47" s="4"/>
      <c r="N47" s="4"/>
      <c r="O47" s="4"/>
      <c r="P47" s="4"/>
      <c r="Q47" s="13"/>
      <c r="R47" s="20" t="s">
        <v>61</v>
      </c>
    </row>
    <row r="48" spans="1:18" x14ac:dyDescent="0.25">
      <c r="A48" s="13" t="s">
        <v>52</v>
      </c>
      <c r="B48" s="13"/>
      <c r="C48" s="17">
        <v>1280</v>
      </c>
      <c r="D48" s="4">
        <f t="shared" si="27"/>
        <v>0</v>
      </c>
      <c r="E48" s="4">
        <f t="shared" si="28"/>
        <v>1280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13"/>
      <c r="R48" s="20"/>
    </row>
    <row r="49" spans="1:18" x14ac:dyDescent="0.25">
      <c r="A49" s="13" t="s">
        <v>53</v>
      </c>
      <c r="B49" s="13"/>
      <c r="C49" s="17">
        <v>10704.36</v>
      </c>
      <c r="D49" s="4">
        <f t="shared" si="27"/>
        <v>10457.129999999999</v>
      </c>
      <c r="E49" s="4">
        <f t="shared" si="28"/>
        <v>247.23000000000138</v>
      </c>
      <c r="F49" s="4"/>
      <c r="G49" s="4">
        <v>10457.129999999999</v>
      </c>
      <c r="H49" s="4"/>
      <c r="I49" s="4"/>
      <c r="J49" s="4"/>
      <c r="K49" s="4"/>
      <c r="L49" s="4"/>
      <c r="M49" s="4"/>
      <c r="N49" s="4"/>
      <c r="O49" s="4"/>
      <c r="P49" s="4"/>
      <c r="Q49" s="13"/>
      <c r="R49" s="20">
        <v>49001</v>
      </c>
    </row>
    <row r="50" spans="1:18" x14ac:dyDescent="0.25">
      <c r="A50" s="13" t="s">
        <v>54</v>
      </c>
      <c r="B50" s="13"/>
      <c r="C50" s="17">
        <v>1710</v>
      </c>
      <c r="D50" s="4">
        <f t="shared" si="27"/>
        <v>0</v>
      </c>
      <c r="E50" s="4">
        <f t="shared" ref="E50:E51" si="29">C50-D50</f>
        <v>1710</v>
      </c>
      <c r="F50" s="4"/>
      <c r="G50" s="4"/>
      <c r="H50" s="13"/>
      <c r="I50" s="4"/>
      <c r="J50" s="4"/>
      <c r="K50" s="4"/>
      <c r="L50" s="4"/>
      <c r="M50" s="4"/>
      <c r="N50" s="13"/>
      <c r="O50" s="4"/>
      <c r="P50" s="4"/>
      <c r="Q50" s="13"/>
      <c r="R50" s="20"/>
    </row>
    <row r="51" spans="1:18" x14ac:dyDescent="0.25">
      <c r="A51" s="13" t="s">
        <v>55</v>
      </c>
      <c r="B51" s="13"/>
      <c r="C51" s="17">
        <v>23436</v>
      </c>
      <c r="D51" s="4">
        <f t="shared" si="27"/>
        <v>23042.32</v>
      </c>
      <c r="E51" s="4">
        <f t="shared" si="29"/>
        <v>393.68000000000029</v>
      </c>
      <c r="F51" s="4"/>
      <c r="G51" s="4"/>
      <c r="H51" s="4">
        <f>16474.5+235+10.94</f>
        <v>16720.439999999999</v>
      </c>
      <c r="I51" s="4">
        <f>2800+175+3150+196.88</f>
        <v>6321.88</v>
      </c>
      <c r="J51" s="4"/>
      <c r="K51" s="4"/>
      <c r="L51" s="4"/>
      <c r="M51" s="4"/>
      <c r="N51" s="13"/>
      <c r="O51" s="4"/>
      <c r="P51" s="4"/>
      <c r="Q51" s="13"/>
      <c r="R51" s="20">
        <v>49003</v>
      </c>
    </row>
    <row r="52" spans="1:18" x14ac:dyDescent="0.25">
      <c r="A52" s="13" t="s">
        <v>56</v>
      </c>
      <c r="B52" s="13"/>
      <c r="C52" s="13">
        <v>4854.6000000000004</v>
      </c>
      <c r="D52" s="4">
        <f t="shared" si="27"/>
        <v>0</v>
      </c>
      <c r="E52" s="4">
        <f t="shared" ref="E52:E55" si="30">C52-D52</f>
        <v>4854.6000000000004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3"/>
      <c r="R52" s="20" t="s">
        <v>72</v>
      </c>
    </row>
    <row r="53" spans="1:18" x14ac:dyDescent="0.25">
      <c r="A53" s="13" t="s">
        <v>57</v>
      </c>
      <c r="B53" s="13"/>
      <c r="C53" s="13">
        <v>2788</v>
      </c>
      <c r="D53" s="4">
        <f t="shared" si="27"/>
        <v>2788</v>
      </c>
      <c r="E53" s="4">
        <f t="shared" si="30"/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>
        <v>2788</v>
      </c>
      <c r="R53" s="20">
        <v>45121</v>
      </c>
    </row>
    <row r="54" spans="1:18" x14ac:dyDescent="0.25">
      <c r="A54" s="13" t="s">
        <v>58</v>
      </c>
      <c r="B54" s="13"/>
      <c r="C54" s="13">
        <v>113.18</v>
      </c>
      <c r="D54" s="4">
        <f t="shared" si="27"/>
        <v>0</v>
      </c>
      <c r="E54" s="4">
        <f t="shared" si="30"/>
        <v>113.18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13"/>
      <c r="R54" s="20" t="s">
        <v>73</v>
      </c>
    </row>
    <row r="55" spans="1:18" x14ac:dyDescent="0.25">
      <c r="A55" s="40" t="s">
        <v>59</v>
      </c>
      <c r="B55" s="13"/>
      <c r="C55" s="13">
        <v>7140</v>
      </c>
      <c r="D55" s="4">
        <f t="shared" ref="D55" si="31">SUM(F55:Q55)</f>
        <v>8611.2000000000007</v>
      </c>
      <c r="E55" s="4">
        <f t="shared" si="30"/>
        <v>-1471.2000000000007</v>
      </c>
      <c r="F55" s="4"/>
      <c r="G55" s="4"/>
      <c r="H55" s="4"/>
      <c r="I55" s="4"/>
      <c r="J55" s="4"/>
      <c r="K55" s="4"/>
      <c r="L55" s="4"/>
      <c r="M55" s="4">
        <v>8611.2000000000007</v>
      </c>
      <c r="N55" s="13"/>
      <c r="O55" s="4"/>
      <c r="P55" s="4"/>
      <c r="Q55" s="13"/>
      <c r="R55" s="20" t="s">
        <v>62</v>
      </c>
    </row>
    <row r="56" spans="1:18" x14ac:dyDescent="0.25">
      <c r="A56" s="40" t="s">
        <v>78</v>
      </c>
      <c r="B56" s="13"/>
      <c r="C56" s="13"/>
      <c r="D56" s="4">
        <f t="shared" ref="D56" si="32">SUM(F56:Q56)</f>
        <v>5975.94</v>
      </c>
      <c r="E56" s="4">
        <f t="shared" ref="E56" si="33">C56-D56</f>
        <v>-5975.94</v>
      </c>
      <c r="F56" s="4"/>
      <c r="G56" s="4"/>
      <c r="H56" s="4"/>
      <c r="I56" s="4"/>
      <c r="J56" s="4"/>
      <c r="K56" s="4"/>
      <c r="L56" s="4"/>
      <c r="M56" s="4"/>
      <c r="N56" s="13"/>
      <c r="O56" s="4">
        <f>4922.94+729</f>
        <v>5651.94</v>
      </c>
      <c r="P56" s="4"/>
      <c r="Q56" s="13">
        <v>324</v>
      </c>
      <c r="R56" s="20"/>
    </row>
    <row r="57" spans="1:18" x14ac:dyDescent="0.25">
      <c r="A57" s="13" t="s">
        <v>60</v>
      </c>
      <c r="B57" s="13"/>
      <c r="C57" s="13">
        <v>3249.68</v>
      </c>
      <c r="D57" s="4">
        <f t="shared" ref="D57" si="34">SUM(F57:Q57)</f>
        <v>3228.2060000000001</v>
      </c>
      <c r="E57" s="4">
        <f t="shared" ref="E57" si="35">C57-D57</f>
        <v>21.473999999999705</v>
      </c>
      <c r="F57" s="4">
        <v>3228.2060000000001</v>
      </c>
      <c r="G57" s="4"/>
      <c r="H57" s="4"/>
      <c r="I57" s="4"/>
      <c r="J57" s="4"/>
      <c r="K57" s="4"/>
      <c r="L57" s="4"/>
      <c r="M57" s="4"/>
      <c r="N57" s="13"/>
      <c r="O57" s="4"/>
      <c r="P57" s="4"/>
      <c r="Q57" s="13"/>
      <c r="R57" s="20">
        <v>48615</v>
      </c>
    </row>
    <row r="58" spans="1:18" x14ac:dyDescent="0.25">
      <c r="A58" s="13"/>
      <c r="B58" s="13"/>
      <c r="C58" s="13"/>
      <c r="D58" s="4"/>
      <c r="E58" s="4"/>
      <c r="F58" s="4"/>
      <c r="G58" s="4"/>
      <c r="H58" s="4"/>
      <c r="I58" s="4"/>
      <c r="J58" s="4"/>
      <c r="K58" s="4"/>
      <c r="L58" s="4"/>
      <c r="M58" s="4"/>
      <c r="N58" s="13"/>
      <c r="O58" s="4"/>
      <c r="P58" s="4"/>
      <c r="Q58" s="13"/>
      <c r="R58" s="20"/>
    </row>
    <row r="59" spans="1:18" hidden="1" x14ac:dyDescent="0.25">
      <c r="A59" s="13"/>
      <c r="B59" s="13"/>
      <c r="C59" s="13"/>
      <c r="D59" s="4"/>
      <c r="E59" s="4"/>
      <c r="F59" s="4"/>
      <c r="G59" s="4"/>
      <c r="H59" s="4"/>
      <c r="I59" s="4"/>
      <c r="J59" s="4"/>
      <c r="K59" s="4"/>
      <c r="L59" s="4"/>
      <c r="M59" s="4"/>
      <c r="N59" s="13"/>
      <c r="O59" s="4"/>
      <c r="P59" s="4"/>
      <c r="Q59" s="13"/>
      <c r="R59" s="20"/>
    </row>
    <row r="60" spans="1:18" hidden="1" x14ac:dyDescent="0.25">
      <c r="A60" s="13"/>
      <c r="B60" s="13"/>
      <c r="C60" s="13"/>
      <c r="D60" s="4"/>
      <c r="E60" s="4"/>
      <c r="F60" s="4"/>
      <c r="G60" s="4"/>
      <c r="H60" s="4"/>
      <c r="I60" s="4"/>
      <c r="J60" s="4"/>
      <c r="K60" s="4"/>
      <c r="L60" s="4"/>
      <c r="M60" s="4"/>
      <c r="N60" s="13"/>
      <c r="O60" s="4"/>
      <c r="P60" s="4"/>
      <c r="Q60" s="13"/>
      <c r="R60" s="20"/>
    </row>
    <row r="61" spans="1:18" hidden="1" x14ac:dyDescent="0.25">
      <c r="A61" s="13"/>
      <c r="B61" s="13"/>
      <c r="C61" s="13"/>
      <c r="D61" s="4"/>
      <c r="E61" s="4"/>
      <c r="F61" s="4"/>
      <c r="G61" s="4"/>
      <c r="H61" s="4"/>
      <c r="I61" s="4"/>
      <c r="J61" s="4"/>
      <c r="K61" s="4"/>
      <c r="L61" s="4"/>
      <c r="M61" s="4"/>
      <c r="N61" s="13"/>
      <c r="O61" s="4"/>
      <c r="P61" s="4"/>
      <c r="Q61" s="13"/>
      <c r="R61" s="20"/>
    </row>
    <row r="62" spans="1:18" hidden="1" x14ac:dyDescent="0.25">
      <c r="A62" s="13"/>
      <c r="B62" s="13"/>
      <c r="C62" s="13"/>
      <c r="D62" s="4"/>
      <c r="E62" s="4"/>
      <c r="F62" s="4"/>
      <c r="G62" s="4"/>
      <c r="H62" s="4"/>
      <c r="I62" s="4"/>
      <c r="J62" s="4"/>
      <c r="K62" s="4"/>
      <c r="L62" s="4"/>
      <c r="M62" s="4"/>
      <c r="N62" s="13"/>
      <c r="O62" s="4"/>
      <c r="P62" s="4"/>
      <c r="Q62" s="13"/>
      <c r="R62" s="20"/>
    </row>
    <row r="63" spans="1:18" hidden="1" x14ac:dyDescent="0.25">
      <c r="A63" s="13"/>
      <c r="B63" s="13"/>
      <c r="C63" s="13"/>
      <c r="D63" s="4"/>
      <c r="E63" s="4"/>
      <c r="F63" s="4"/>
      <c r="G63" s="4"/>
      <c r="H63" s="4"/>
      <c r="I63" s="4"/>
      <c r="J63" s="4"/>
      <c r="K63" s="4"/>
      <c r="L63" s="4"/>
      <c r="M63" s="4"/>
      <c r="N63" s="13"/>
      <c r="O63" s="4"/>
      <c r="P63" s="4"/>
      <c r="Q63" s="13"/>
      <c r="R63" s="20"/>
    </row>
    <row r="64" spans="1:18" x14ac:dyDescent="0.25">
      <c r="A64" s="13"/>
      <c r="B64" s="13"/>
      <c r="C64" s="17"/>
      <c r="D64" s="17"/>
      <c r="E64" s="17"/>
      <c r="F64" s="4"/>
      <c r="G64" s="4"/>
      <c r="H64" s="4"/>
      <c r="I64" s="4"/>
      <c r="J64" s="4"/>
      <c r="K64" s="4"/>
      <c r="L64" s="4"/>
      <c r="M64" s="4"/>
      <c r="N64" s="13"/>
      <c r="O64" s="4"/>
      <c r="P64" s="4"/>
      <c r="Q64" s="13"/>
      <c r="R64" s="20"/>
    </row>
    <row r="65" spans="1:18" x14ac:dyDescent="0.25">
      <c r="A65" s="2" t="s">
        <v>23</v>
      </c>
      <c r="B65" s="14"/>
      <c r="C65" s="2">
        <f t="shared" ref="C65:Q65" si="36">SUM(C46:C64)</f>
        <v>88398.739999999991</v>
      </c>
      <c r="D65" s="2">
        <f t="shared" si="36"/>
        <v>63265.795999999995</v>
      </c>
      <c r="E65" s="2">
        <f>SUM(E46:E64)</f>
        <v>25132.944</v>
      </c>
      <c r="F65" s="31">
        <f t="shared" si="36"/>
        <v>3228.2060000000001</v>
      </c>
      <c r="G65" s="31">
        <f t="shared" si="36"/>
        <v>19620.129999999997</v>
      </c>
      <c r="H65" s="31">
        <f t="shared" si="36"/>
        <v>16720.439999999999</v>
      </c>
      <c r="I65" s="31">
        <f t="shared" si="36"/>
        <v>6321.88</v>
      </c>
      <c r="J65" s="31">
        <f t="shared" si="36"/>
        <v>0</v>
      </c>
      <c r="K65" s="31">
        <f t="shared" si="36"/>
        <v>0</v>
      </c>
      <c r="L65" s="31">
        <f t="shared" si="36"/>
        <v>0</v>
      </c>
      <c r="M65" s="31">
        <f t="shared" si="36"/>
        <v>8611.2000000000007</v>
      </c>
      <c r="N65" s="2">
        <f t="shared" si="36"/>
        <v>0</v>
      </c>
      <c r="O65" s="31">
        <f t="shared" si="36"/>
        <v>5651.94</v>
      </c>
      <c r="P65" s="31">
        <f t="shared" si="36"/>
        <v>0</v>
      </c>
      <c r="Q65" s="2">
        <f t="shared" si="36"/>
        <v>3112</v>
      </c>
    </row>
    <row r="66" spans="1:18" x14ac:dyDescent="0.25">
      <c r="A66" s="13"/>
      <c r="B66" s="13"/>
      <c r="C66" s="17"/>
      <c r="D66" s="4"/>
      <c r="E66" s="4"/>
      <c r="F66" s="4"/>
      <c r="G66" s="4"/>
      <c r="H66" s="4"/>
      <c r="I66" s="4"/>
      <c r="J66" s="4"/>
      <c r="K66" s="4"/>
      <c r="L66" s="4"/>
      <c r="M66" s="4"/>
      <c r="N66" s="13"/>
      <c r="O66" s="4"/>
      <c r="P66" s="4"/>
      <c r="Q66" s="13"/>
      <c r="R66" s="20"/>
    </row>
    <row r="67" spans="1:18" x14ac:dyDescent="0.25">
      <c r="A67" s="2" t="s">
        <v>63</v>
      </c>
      <c r="B67" s="14"/>
      <c r="C67" s="2">
        <f t="shared" ref="C67:Q67" si="37">C43+C18+C65</f>
        <v>240691.74</v>
      </c>
      <c r="D67" s="2">
        <f t="shared" si="37"/>
        <v>129263.89600000001</v>
      </c>
      <c r="E67" s="2">
        <f t="shared" si="37"/>
        <v>111427.844</v>
      </c>
      <c r="F67" s="31">
        <f t="shared" si="37"/>
        <v>3228.2060000000001</v>
      </c>
      <c r="G67" s="31">
        <f t="shared" si="37"/>
        <v>19620.129999999997</v>
      </c>
      <c r="H67" s="2">
        <f t="shared" si="37"/>
        <v>16720.439999999999</v>
      </c>
      <c r="I67" s="31">
        <f t="shared" si="37"/>
        <v>6321.88</v>
      </c>
      <c r="J67" s="31">
        <f t="shared" si="37"/>
        <v>562.01</v>
      </c>
      <c r="K67" s="31">
        <f t="shared" si="37"/>
        <v>0</v>
      </c>
      <c r="L67" s="31">
        <f t="shared" si="37"/>
        <v>1220</v>
      </c>
      <c r="M67" s="31">
        <f t="shared" si="37"/>
        <v>8611.2000000000007</v>
      </c>
      <c r="N67" s="2">
        <f t="shared" si="37"/>
        <v>5298.66</v>
      </c>
      <c r="O67" s="31">
        <f t="shared" si="37"/>
        <v>18121.64</v>
      </c>
      <c r="P67" s="31">
        <f t="shared" si="37"/>
        <v>7823.77</v>
      </c>
      <c r="Q67" s="2">
        <f t="shared" si="37"/>
        <v>41735.96</v>
      </c>
    </row>
    <row r="68" spans="1:18" s="43" customFormat="1" x14ac:dyDescent="0.25">
      <c r="A68" s="39"/>
      <c r="B68" s="40"/>
      <c r="C68" s="39"/>
      <c r="D68" s="39"/>
      <c r="E68" s="39"/>
      <c r="F68" s="41"/>
      <c r="G68" s="41"/>
      <c r="H68" s="41"/>
      <c r="I68" s="41"/>
      <c r="J68" s="41"/>
      <c r="K68" s="41"/>
      <c r="L68" s="41"/>
      <c r="M68" s="41"/>
      <c r="N68" s="39"/>
      <c r="O68" s="41"/>
      <c r="P68" s="41"/>
      <c r="Q68" s="39"/>
      <c r="R68" s="42"/>
    </row>
    <row r="69" spans="1:18" s="43" customFormat="1" hidden="1" x14ac:dyDescent="0.25">
      <c r="A69" s="50" t="s">
        <v>64</v>
      </c>
      <c r="B69" s="51"/>
      <c r="C69" s="52"/>
      <c r="D69" s="52">
        <v>36363</v>
      </c>
      <c r="E69" s="52"/>
      <c r="F69" s="53">
        <f>+D69</f>
        <v>36363</v>
      </c>
      <c r="G69" s="53">
        <f>+F72</f>
        <v>11762.32</v>
      </c>
      <c r="H69" s="53">
        <f t="shared" ref="H69:Q69" si="38">+G72</f>
        <v>23504.32</v>
      </c>
      <c r="I69" s="53">
        <f t="shared" si="38"/>
        <v>10473.796666666669</v>
      </c>
      <c r="J69" s="53">
        <f t="shared" si="38"/>
        <v>23026.273333333338</v>
      </c>
      <c r="K69" s="53">
        <f t="shared" si="38"/>
        <v>35578.750000000007</v>
      </c>
      <c r="L69" s="53">
        <f t="shared" si="38"/>
        <v>9758.2266666666765</v>
      </c>
      <c r="M69" s="53">
        <f t="shared" si="38"/>
        <v>22310.703333333346</v>
      </c>
      <c r="N69" s="52">
        <f t="shared" si="38"/>
        <v>34863.180000000015</v>
      </c>
      <c r="O69" s="53">
        <f t="shared" si="38"/>
        <v>9042.656666666684</v>
      </c>
      <c r="P69" s="53">
        <f t="shared" si="38"/>
        <v>21595.133333333353</v>
      </c>
      <c r="Q69" s="54">
        <f t="shared" si="38"/>
        <v>34147.610000000022</v>
      </c>
      <c r="R69" s="42"/>
    </row>
    <row r="70" spans="1:18" s="43" customFormat="1" ht="14.95" hidden="1" x14ac:dyDescent="0.25">
      <c r="A70" s="55" t="s">
        <v>65</v>
      </c>
      <c r="B70" s="56"/>
      <c r="C70" s="57"/>
      <c r="D70" s="57">
        <f>SUM(F70:Q70)</f>
        <v>149008.76666666666</v>
      </c>
      <c r="E70" s="57"/>
      <c r="F70" s="58">
        <v>11742</v>
      </c>
      <c r="G70" s="58">
        <v>11742</v>
      </c>
      <c r="H70" s="58">
        <v>12552.476666666667</v>
      </c>
      <c r="I70" s="58">
        <v>12552.476666666667</v>
      </c>
      <c r="J70" s="58">
        <v>12552.476666666667</v>
      </c>
      <c r="K70" s="58">
        <v>12552.476666666667</v>
      </c>
      <c r="L70" s="58">
        <v>12552.476666666667</v>
      </c>
      <c r="M70" s="58">
        <v>12552.476666666667</v>
      </c>
      <c r="N70" s="58">
        <v>12552.476666666667</v>
      </c>
      <c r="O70" s="58">
        <v>12552.476666666667</v>
      </c>
      <c r="P70" s="58">
        <v>12552.476666666667</v>
      </c>
      <c r="Q70" s="59">
        <v>12552.476666666667</v>
      </c>
      <c r="R70" s="42"/>
    </row>
    <row r="71" spans="1:18" s="43" customFormat="1" hidden="1" x14ac:dyDescent="0.25">
      <c r="A71" s="55" t="s">
        <v>66</v>
      </c>
      <c r="B71" s="56"/>
      <c r="C71" s="57"/>
      <c r="D71" s="60">
        <f>SUM(F71:Q71)</f>
        <v>-177044.68</v>
      </c>
      <c r="E71" s="57"/>
      <c r="F71" s="61">
        <v>-36342.68</v>
      </c>
      <c r="G71" s="62">
        <v>0</v>
      </c>
      <c r="H71" s="61">
        <v>-25583</v>
      </c>
      <c r="I71" s="61">
        <v>0</v>
      </c>
      <c r="J71" s="61">
        <v>0</v>
      </c>
      <c r="K71" s="61">
        <v>-38373</v>
      </c>
      <c r="L71" s="61">
        <v>0</v>
      </c>
      <c r="M71" s="61">
        <v>0</v>
      </c>
      <c r="N71" s="60">
        <v>-38373</v>
      </c>
      <c r="O71" s="61">
        <v>0</v>
      </c>
      <c r="P71" s="61">
        <v>0</v>
      </c>
      <c r="Q71" s="63">
        <v>-38373</v>
      </c>
      <c r="R71" s="42"/>
    </row>
    <row r="72" spans="1:18" s="43" customFormat="1" hidden="1" x14ac:dyDescent="0.25">
      <c r="A72" s="64" t="s">
        <v>67</v>
      </c>
      <c r="B72" s="56"/>
      <c r="C72" s="57"/>
      <c r="D72" s="57">
        <f>SUM(D69:D71)</f>
        <v>8327.0866666666698</v>
      </c>
      <c r="E72" s="57"/>
      <c r="F72" s="58">
        <f>SUM(F69:F71)</f>
        <v>11762.32</v>
      </c>
      <c r="G72" s="58">
        <f t="shared" ref="G72:Q72" si="39">SUM(G69:G71)</f>
        <v>23504.32</v>
      </c>
      <c r="H72" s="58">
        <f t="shared" si="39"/>
        <v>10473.796666666669</v>
      </c>
      <c r="I72" s="58">
        <f t="shared" si="39"/>
        <v>23026.273333333338</v>
      </c>
      <c r="J72" s="58">
        <f t="shared" si="39"/>
        <v>35578.750000000007</v>
      </c>
      <c r="K72" s="58">
        <f t="shared" si="39"/>
        <v>9758.2266666666765</v>
      </c>
      <c r="L72" s="58">
        <f t="shared" si="39"/>
        <v>22310.703333333346</v>
      </c>
      <c r="M72" s="58">
        <f t="shared" si="39"/>
        <v>34863.180000000015</v>
      </c>
      <c r="N72" s="57">
        <f t="shared" si="39"/>
        <v>9042.656666666684</v>
      </c>
      <c r="O72" s="58">
        <f t="shared" si="39"/>
        <v>21595.133333333353</v>
      </c>
      <c r="P72" s="58">
        <f t="shared" si="39"/>
        <v>34147.610000000022</v>
      </c>
      <c r="Q72" s="65">
        <f t="shared" si="39"/>
        <v>8327.0866666666916</v>
      </c>
      <c r="R72" s="42"/>
    </row>
    <row r="73" spans="1:18" s="43" customFormat="1" hidden="1" x14ac:dyDescent="0.25">
      <c r="A73" s="64"/>
      <c r="B73" s="56"/>
      <c r="C73" s="57"/>
      <c r="D73" s="57"/>
      <c r="E73" s="57"/>
      <c r="F73" s="58"/>
      <c r="G73" s="66"/>
      <c r="H73" s="58"/>
      <c r="I73" s="58"/>
      <c r="J73" s="58"/>
      <c r="K73" s="58"/>
      <c r="L73" s="58"/>
      <c r="M73" s="58"/>
      <c r="N73" s="57"/>
      <c r="O73" s="58"/>
      <c r="P73" s="58"/>
      <c r="Q73" s="65"/>
      <c r="R73" s="42"/>
    </row>
    <row r="74" spans="1:18" s="43" customFormat="1" hidden="1" x14ac:dyDescent="0.25">
      <c r="A74" s="67" t="s">
        <v>68</v>
      </c>
      <c r="B74" s="68"/>
      <c r="C74" s="60"/>
      <c r="D74" s="60">
        <f>+D70-D67</f>
        <v>19744.870666666655</v>
      </c>
      <c r="E74" s="60"/>
      <c r="F74" s="61"/>
      <c r="G74" s="62"/>
      <c r="H74" s="61"/>
      <c r="I74" s="61"/>
      <c r="J74" s="61"/>
      <c r="K74" s="61"/>
      <c r="L74" s="61"/>
      <c r="M74" s="61"/>
      <c r="N74" s="60"/>
      <c r="O74" s="61"/>
      <c r="P74" s="61"/>
      <c r="Q74" s="63"/>
      <c r="R74" s="42"/>
    </row>
    <row r="75" spans="1:18" s="43" customFormat="1" hidden="1" x14ac:dyDescent="0.25">
      <c r="A75" s="44"/>
      <c r="B75" s="45"/>
      <c r="C75" s="46"/>
      <c r="D75" s="46"/>
      <c r="E75" s="46"/>
      <c r="F75" s="47"/>
      <c r="G75" s="48"/>
      <c r="H75" s="47"/>
      <c r="I75" s="47"/>
      <c r="J75" s="47"/>
      <c r="K75" s="47"/>
      <c r="L75" s="47"/>
      <c r="M75" s="47"/>
      <c r="N75" s="46"/>
      <c r="O75" s="47"/>
      <c r="P75" s="47"/>
      <c r="Q75" s="49"/>
      <c r="R75" s="42"/>
    </row>
    <row r="76" spans="1:18" ht="14.3" customHeight="1" x14ac:dyDescent="0.25">
      <c r="A76" s="26" t="s">
        <v>24</v>
      </c>
      <c r="B76" s="36" t="s">
        <v>49</v>
      </c>
      <c r="C76" s="2">
        <f>851694</f>
        <v>851694</v>
      </c>
      <c r="D76" s="2">
        <f>SUM(F76:Q76)</f>
        <v>832286.14</v>
      </c>
      <c r="E76" s="2">
        <f>C76-D76</f>
        <v>19407.859999999986</v>
      </c>
      <c r="F76" s="31"/>
      <c r="G76" s="31">
        <f>103285.27-19620</f>
        <v>83665.27</v>
      </c>
      <c r="H76" s="31">
        <f>551.1+278244.18</f>
        <v>278795.27999999997</v>
      </c>
      <c r="I76" s="31">
        <f>12514.61+56194.49</f>
        <v>68709.100000000006</v>
      </c>
      <c r="J76" s="31">
        <f>220.44+2489.88</f>
        <v>2710.32</v>
      </c>
      <c r="K76" s="31">
        <v>63648.27</v>
      </c>
      <c r="L76" s="31"/>
      <c r="M76" s="31">
        <f>28492.95</f>
        <v>28492.95</v>
      </c>
      <c r="N76" s="2">
        <v>35541</v>
      </c>
      <c r="O76" s="31">
        <f>775+59269.39+50.36+14137.88</f>
        <v>74232.63</v>
      </c>
      <c r="P76" s="31">
        <f>967.32</f>
        <v>967.32</v>
      </c>
      <c r="Q76" s="2">
        <v>195524</v>
      </c>
    </row>
    <row r="77" spans="1:18" s="25" customFormat="1" x14ac:dyDescent="0.25">
      <c r="A77" s="23"/>
      <c r="B77" s="23"/>
      <c r="C77" s="22"/>
      <c r="D77" s="22"/>
      <c r="E77" s="22"/>
      <c r="F77" s="33"/>
      <c r="G77" s="37"/>
      <c r="H77" s="33"/>
      <c r="I77" s="33"/>
      <c r="J77" s="33"/>
      <c r="K77" s="33"/>
      <c r="L77" s="33"/>
      <c r="M77" s="33"/>
      <c r="N77" s="22"/>
      <c r="O77" s="33"/>
      <c r="P77" s="33"/>
      <c r="Q77" s="22"/>
      <c r="R77" s="24"/>
    </row>
    <row r="78" spans="1:18" x14ac:dyDescent="0.25">
      <c r="A78" s="3" t="s">
        <v>17</v>
      </c>
      <c r="B78" s="18"/>
      <c r="C78" s="3">
        <f>C67+C76</f>
        <v>1092385.74</v>
      </c>
      <c r="D78" s="3">
        <f t="shared" ref="D78:Q78" si="40">D67+D76</f>
        <v>961550.03600000008</v>
      </c>
      <c r="E78" s="3">
        <f t="shared" si="40"/>
        <v>130835.70399999998</v>
      </c>
      <c r="F78" s="35">
        <f t="shared" si="40"/>
        <v>3228.2060000000001</v>
      </c>
      <c r="G78" s="35">
        <f t="shared" si="40"/>
        <v>103285.4</v>
      </c>
      <c r="H78" s="3">
        <f t="shared" si="40"/>
        <v>295515.71999999997</v>
      </c>
      <c r="I78" s="35">
        <f t="shared" si="40"/>
        <v>75030.98000000001</v>
      </c>
      <c r="J78" s="35">
        <f t="shared" si="40"/>
        <v>3272.33</v>
      </c>
      <c r="K78" s="35">
        <f t="shared" si="40"/>
        <v>63648.27</v>
      </c>
      <c r="L78" s="35">
        <f t="shared" si="40"/>
        <v>1220</v>
      </c>
      <c r="M78" s="35">
        <f t="shared" si="40"/>
        <v>37104.15</v>
      </c>
      <c r="N78" s="3">
        <f t="shared" si="40"/>
        <v>40839.660000000003</v>
      </c>
      <c r="O78" s="35">
        <f t="shared" si="40"/>
        <v>92354.27</v>
      </c>
      <c r="P78" s="35">
        <f t="shared" si="40"/>
        <v>8791.09</v>
      </c>
      <c r="Q78" s="3">
        <f t="shared" si="40"/>
        <v>237259.96</v>
      </c>
    </row>
    <row r="79" spans="1:18" x14ac:dyDescent="0.25">
      <c r="A79" s="15"/>
      <c r="B79" s="15"/>
      <c r="C79" s="15"/>
      <c r="D79" s="15"/>
      <c r="E79" s="15"/>
      <c r="F79" s="32"/>
      <c r="G79" s="32"/>
      <c r="H79" s="32"/>
      <c r="I79" s="32"/>
      <c r="J79" s="32"/>
      <c r="K79" s="32"/>
      <c r="L79" s="32"/>
      <c r="M79" s="32"/>
      <c r="N79" s="15"/>
      <c r="O79" s="32"/>
      <c r="P79" s="32"/>
      <c r="Q79" s="15"/>
    </row>
  </sheetData>
  <printOptions horizontalCentered="1"/>
  <pageMargins left="0.25" right="0.25" top="0.5" bottom="0.5" header="0.25" footer="0.25"/>
  <pageSetup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Aimee Swenson</cp:lastModifiedBy>
  <cp:lastPrinted>2020-12-16T14:58:22Z</cp:lastPrinted>
  <dcterms:created xsi:type="dcterms:W3CDTF">2017-07-12T12:37:52Z</dcterms:created>
  <dcterms:modified xsi:type="dcterms:W3CDTF">2020-12-16T14:58:24Z</dcterms:modified>
</cp:coreProperties>
</file>