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907"/>
  <workbookPr/>
  <mc:AlternateContent xmlns:mc="http://schemas.openxmlformats.org/markup-compatibility/2006">
    <mc:Choice Requires="x15">
      <x15ac:absPath xmlns:x15ac="http://schemas.microsoft.com/office/spreadsheetml/2010/11/ac" url="/Users/jackmcdermott/Desktop/Ardor Commercial Advisors/Brooke Cotrell/NoDa/"/>
    </mc:Choice>
  </mc:AlternateContent>
  <bookViews>
    <workbookView xWindow="-32500" yWindow="-2600" windowWidth="31700" windowHeight="18000"/>
  </bookViews>
  <sheets>
    <sheet name="1121Myers_03_22-09_23" sheetId="1" r:id="rId1"/>
    <sheet name="1121 Myers PIVOT" sheetId="3" r:id="rId2"/>
    <sheet name="1121 Myers Expenses" sheetId="7" r:id="rId3"/>
    <sheet name="1121 Myers future reservations" sheetId="5" r:id="rId4"/>
  </sheets>
  <definedNames>
    <definedName name="_xlnm._FilterDatabase" localSheetId="3" hidden="1">'1121 Myers future reservations'!$A$2:$M$5</definedName>
    <definedName name="_xlnm._FilterDatabase" localSheetId="0" hidden="1">'1121Myers_03_22-09_23'!$A$2:$M$198</definedName>
  </definedNames>
  <calcPr calcId="150001" concurrentCalc="0"/>
  <pivotCaches>
    <pivotCache cacheId="0" r:id="rId5"/>
  </pivotCaches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O5" i="1" l="1"/>
  <c r="V2" i="3"/>
  <c r="P3" i="7"/>
  <c r="E3" i="7"/>
  <c r="E2" i="7"/>
  <c r="P4" i="7"/>
  <c r="K3" i="7"/>
  <c r="K2" i="7"/>
  <c r="P5" i="7"/>
  <c r="K7" i="7"/>
  <c r="K6" i="7"/>
  <c r="P6" i="7"/>
  <c r="K34" i="7"/>
  <c r="K33" i="7"/>
  <c r="P7" i="7"/>
  <c r="K39" i="7"/>
  <c r="K38" i="7"/>
  <c r="P8" i="7"/>
  <c r="P9" i="7"/>
  <c r="P11" i="7"/>
  <c r="X1" i="3"/>
  <c r="E7" i="1"/>
  <c r="E9" i="1"/>
  <c r="E10" i="1"/>
  <c r="E11" i="1"/>
  <c r="E12" i="1"/>
  <c r="E13" i="1"/>
  <c r="E16" i="1"/>
  <c r="E17" i="1"/>
  <c r="E18" i="1"/>
  <c r="E23" i="1"/>
  <c r="E24" i="1"/>
  <c r="E25" i="1"/>
  <c r="E26" i="1"/>
  <c r="E27" i="1"/>
  <c r="E28" i="1"/>
  <c r="E32" i="1"/>
  <c r="E33" i="1"/>
  <c r="E37" i="1"/>
  <c r="E38" i="1"/>
  <c r="E39" i="1"/>
  <c r="E40" i="1"/>
  <c r="E41" i="1"/>
  <c r="E42" i="1"/>
  <c r="E43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8" i="1"/>
  <c r="E139" i="1"/>
  <c r="E140" i="1"/>
  <c r="E141" i="1"/>
  <c r="E142" i="1"/>
  <c r="E143" i="1"/>
  <c r="E144" i="1"/>
  <c r="E145" i="1"/>
  <c r="E146" i="1"/>
  <c r="E147" i="1"/>
  <c r="E148" i="1"/>
  <c r="E151" i="1"/>
  <c r="E152" i="1"/>
  <c r="E153" i="1"/>
  <c r="E156" i="1"/>
  <c r="E157" i="1"/>
  <c r="E158" i="1"/>
  <c r="E159" i="1"/>
  <c r="E160" i="1"/>
  <c r="E161" i="1"/>
  <c r="E162" i="1"/>
  <c r="E164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L5" i="5"/>
  <c r="F5" i="5"/>
  <c r="A5" i="5"/>
  <c r="I4" i="5"/>
  <c r="J4" i="5"/>
  <c r="F4" i="5"/>
  <c r="A4" i="5"/>
  <c r="I3" i="5"/>
  <c r="J3" i="5"/>
  <c r="F3" i="5"/>
  <c r="A3" i="5"/>
  <c r="I198" i="1"/>
  <c r="J198" i="1"/>
  <c r="L198" i="1"/>
  <c r="I195" i="1"/>
  <c r="J195" i="1"/>
  <c r="L195" i="1"/>
  <c r="I194" i="1"/>
  <c r="J194" i="1"/>
  <c r="L194" i="1"/>
  <c r="I196" i="1"/>
  <c r="J196" i="1"/>
  <c r="L196" i="1"/>
  <c r="I193" i="1"/>
  <c r="J193" i="1"/>
  <c r="J197" i="1"/>
  <c r="L197" i="1"/>
  <c r="F193" i="1"/>
  <c r="F196" i="1"/>
  <c r="F197" i="1"/>
  <c r="F198" i="1"/>
  <c r="F194" i="1"/>
  <c r="F195" i="1"/>
  <c r="F101" i="1"/>
  <c r="A193" i="1"/>
  <c r="A196" i="1"/>
  <c r="A197" i="1"/>
  <c r="A198" i="1"/>
  <c r="A194" i="1"/>
  <c r="A195" i="1"/>
  <c r="A105" i="1"/>
  <c r="A100" i="1"/>
  <c r="A171" i="1"/>
  <c r="A148" i="1"/>
  <c r="A153" i="1"/>
  <c r="A164" i="1"/>
  <c r="A163" i="1"/>
  <c r="A101" i="1"/>
  <c r="F163" i="1"/>
  <c r="F100" i="1"/>
  <c r="L100" i="1"/>
  <c r="L171" i="1"/>
  <c r="L148" i="1"/>
  <c r="L153" i="1"/>
  <c r="L164" i="1"/>
  <c r="L163" i="1"/>
  <c r="L101" i="1"/>
  <c r="L105" i="1"/>
  <c r="Y2" i="3"/>
  <c r="X2" i="3"/>
  <c r="L4" i="5"/>
  <c r="L3" i="5"/>
  <c r="L193" i="1"/>
</calcChain>
</file>

<file path=xl/sharedStrings.xml><?xml version="1.0" encoding="utf-8"?>
<sst xmlns="http://schemas.openxmlformats.org/spreadsheetml/2006/main" count="1006" uniqueCount="425">
  <si>
    <t>Date</t>
  </si>
  <si>
    <t>Type</t>
  </si>
  <si>
    <t>Confirmation Code</t>
  </si>
  <si>
    <t>Start Date</t>
  </si>
  <si>
    <t>Nights</t>
  </si>
  <si>
    <t>Guest</t>
  </si>
  <si>
    <t>Listing</t>
  </si>
  <si>
    <t>Amount</t>
  </si>
  <si>
    <t>Host Fee</t>
  </si>
  <si>
    <t>Cleaning Fee</t>
  </si>
  <si>
    <t>Gross Earnings</t>
  </si>
  <si>
    <t>Occupancy Taxes</t>
  </si>
  <si>
    <t>Reservation</t>
  </si>
  <si>
    <t>HMZBTMMFFX</t>
  </si>
  <si>
    <t>Michael Chellis</t>
  </si>
  <si>
    <t>HMYTM25ZKK</t>
  </si>
  <si>
    <t>Noam Mani</t>
  </si>
  <si>
    <t>HM42BZXJKH</t>
  </si>
  <si>
    <t>Ben Gazak</t>
  </si>
  <si>
    <t>HMJWK8FQWD</t>
  </si>
  <si>
    <t>Ashlynn Hubbard</t>
  </si>
  <si>
    <t>HMQNDJ8YZF</t>
  </si>
  <si>
    <t>Maria Bonilla</t>
  </si>
  <si>
    <t>HMZ4DQYTDC</t>
  </si>
  <si>
    <t>Mikah Foggie</t>
  </si>
  <si>
    <t>HM8FFW3FJ5</t>
  </si>
  <si>
    <t>Alejandra Alvarez</t>
  </si>
  <si>
    <t>HMYD8SCSEQ</t>
  </si>
  <si>
    <t>Devyn Brown</t>
  </si>
  <si>
    <t>HMB4NQ598Y</t>
  </si>
  <si>
    <t>Clint Turbeville</t>
  </si>
  <si>
    <t>HMDT29FK2E</t>
  </si>
  <si>
    <t>Erynn Ayers</t>
  </si>
  <si>
    <t>HMNRXMZB4J</t>
  </si>
  <si>
    <t>Meredith Cash</t>
  </si>
  <si>
    <t>HMFSJXPNQ5</t>
  </si>
  <si>
    <t>Glenn Spell</t>
  </si>
  <si>
    <t>HM2K3CHJ35</t>
  </si>
  <si>
    <t>Anabel Detrick</t>
  </si>
  <si>
    <t>Adjustment</t>
  </si>
  <si>
    <t>HMBP9XHRZ3</t>
  </si>
  <si>
    <t>Dharmesh Bhanushali</t>
  </si>
  <si>
    <t>HMD4RNBEKC</t>
  </si>
  <si>
    <t>Amanda</t>
  </si>
  <si>
    <t>HMT4MQEQA5</t>
  </si>
  <si>
    <t>Tezeta Tamrat</t>
  </si>
  <si>
    <t>Resolution Payout</t>
  </si>
  <si>
    <t>HM8KEDNKWK</t>
  </si>
  <si>
    <t>Mark Van Arnam</t>
  </si>
  <si>
    <t>HMH8A34FTB</t>
  </si>
  <si>
    <t>Michael Urbaniak</t>
  </si>
  <si>
    <t>HMKHMADBCX</t>
  </si>
  <si>
    <t>Lonisha Whidbee</t>
  </si>
  <si>
    <t>HMT3J4SZP8</t>
  </si>
  <si>
    <t>Cecilia Elliott</t>
  </si>
  <si>
    <t>HME54SXQ5S</t>
  </si>
  <si>
    <t>Kasparas Jurevičius</t>
  </si>
  <si>
    <t>HMNMKQ3XCK</t>
  </si>
  <si>
    <t>Tamika Maurer</t>
  </si>
  <si>
    <t>HMKX4KKERR</t>
  </si>
  <si>
    <t>Kienna Stephens</t>
  </si>
  <si>
    <t>HM2RHZ2NAH</t>
  </si>
  <si>
    <t>Mark Lewis</t>
  </si>
  <si>
    <t>HMZNQ3JYWH</t>
  </si>
  <si>
    <t>Sierra Jackson</t>
  </si>
  <si>
    <t>Resolution Adjustment</t>
  </si>
  <si>
    <t>HMYBP23Z28</t>
  </si>
  <si>
    <t>Chase Hudson</t>
  </si>
  <si>
    <t>HMEQB32DBP</t>
  </si>
  <si>
    <t>Ilich Martinez</t>
  </si>
  <si>
    <t>HMK99N43XA</t>
  </si>
  <si>
    <t>C'Jia Mayfield</t>
  </si>
  <si>
    <t>HMBMPEJQXC</t>
  </si>
  <si>
    <t>Jenni McGary</t>
  </si>
  <si>
    <t>HMERAM4XW9</t>
  </si>
  <si>
    <t>Reyna Hernandez-Lopez</t>
  </si>
  <si>
    <t>HM49DKQ5ZM</t>
  </si>
  <si>
    <t>Sonja Hayes</t>
  </si>
  <si>
    <t>HMXWXMP9JT</t>
  </si>
  <si>
    <t>Payton Reynolds</t>
  </si>
  <si>
    <t>HM29HK2Z4P</t>
  </si>
  <si>
    <t>Marion Pascual</t>
  </si>
  <si>
    <t>HMCAMCW8Z4</t>
  </si>
  <si>
    <t>Pearce Horn</t>
  </si>
  <si>
    <t>HMMBS4MFBK</t>
  </si>
  <si>
    <t>Devika Jhunjhunwala</t>
  </si>
  <si>
    <t>HMH3ADSQ85</t>
  </si>
  <si>
    <t>Steffirah Eliscar</t>
  </si>
  <si>
    <t>HMKD3RRSRH</t>
  </si>
  <si>
    <t>Noopur Latkar</t>
  </si>
  <si>
    <t>HMYFYYM8TD</t>
  </si>
  <si>
    <t>Samantha Batcheller</t>
  </si>
  <si>
    <t>HMAB249MXX</t>
  </si>
  <si>
    <t>Jess Gatlyn</t>
  </si>
  <si>
    <t>HM93HTR4PH</t>
  </si>
  <si>
    <t>Marcos Araújo</t>
  </si>
  <si>
    <t>HMMHEH8KAH</t>
  </si>
  <si>
    <t>Ashley Hooker</t>
  </si>
  <si>
    <t>HMDQQTRPBE</t>
  </si>
  <si>
    <t>Jamie Caton</t>
  </si>
  <si>
    <t>HMC9FXJ38A</t>
  </si>
  <si>
    <t>Kristen Trent</t>
  </si>
  <si>
    <t>HMDWKKNSWH</t>
  </si>
  <si>
    <t>Julia Bjork</t>
  </si>
  <si>
    <t>HMYNJMMKS5</t>
  </si>
  <si>
    <t>Aubrey Hedrick</t>
  </si>
  <si>
    <t>HMC8C49F92</t>
  </si>
  <si>
    <t>Kaki Ryan</t>
  </si>
  <si>
    <t>HM2MHYTCWH</t>
  </si>
  <si>
    <t>Dmitry Norko</t>
  </si>
  <si>
    <t>HM449FZDXT</t>
  </si>
  <si>
    <t>Madison Siano</t>
  </si>
  <si>
    <t>HMEQATKSQT</t>
  </si>
  <si>
    <t>Eric Stevens</t>
  </si>
  <si>
    <t>HMXDHEZ3C9</t>
  </si>
  <si>
    <t>HM33QXEDYN</t>
  </si>
  <si>
    <t>Rhonda Sweat</t>
  </si>
  <si>
    <t>HM3K9JMKBY</t>
  </si>
  <si>
    <t>Megan Welsh</t>
  </si>
  <si>
    <t>HMPXHK2X9T</t>
  </si>
  <si>
    <t>Claude Queen</t>
  </si>
  <si>
    <t>HMRQSRTWT4</t>
  </si>
  <si>
    <t>Ursula Von Ritter</t>
  </si>
  <si>
    <t>HMFZEKZ8KP</t>
  </si>
  <si>
    <t>Dan Elghossain</t>
  </si>
  <si>
    <t>HMTYDQMD9W</t>
  </si>
  <si>
    <t>Linda Bieze</t>
  </si>
  <si>
    <t>HM9R3NSYEZ</t>
  </si>
  <si>
    <t>Jacalyn Barnes</t>
  </si>
  <si>
    <t>HMT2Z35NYR</t>
  </si>
  <si>
    <t>James Simon</t>
  </si>
  <si>
    <t>HMCYW32PCQ</t>
  </si>
  <si>
    <t>Diamond Dejesus</t>
  </si>
  <si>
    <t>HMFER3PWNA</t>
  </si>
  <si>
    <t>Maria Bello</t>
  </si>
  <si>
    <t>HM8YSYRSMD</t>
  </si>
  <si>
    <t>Daniel McIlmoyle</t>
  </si>
  <si>
    <t>HM22S8EXQR</t>
  </si>
  <si>
    <t>Annie</t>
  </si>
  <si>
    <t>HMRB2NQSY4</t>
  </si>
  <si>
    <t>HMWAHEYMFD</t>
  </si>
  <si>
    <t>Kelsey Speidel</t>
  </si>
  <si>
    <t>HMFRCJPD9S</t>
  </si>
  <si>
    <t>Cindy Leon</t>
  </si>
  <si>
    <t>HM443ZTMAJ</t>
  </si>
  <si>
    <t>Mackenzie Sullivan</t>
  </si>
  <si>
    <t>HM83YAE58K</t>
  </si>
  <si>
    <t>Charisma Thomas</t>
  </si>
  <si>
    <t>HMH44DRMZK</t>
  </si>
  <si>
    <t>Steven Gabbard</t>
  </si>
  <si>
    <t>HMZPQCPWWH</t>
  </si>
  <si>
    <t>Kadesha</t>
  </si>
  <si>
    <t>HM3KFWKTT3</t>
  </si>
  <si>
    <t>Bryce Foreman</t>
  </si>
  <si>
    <t>HMTJCWHAK3</t>
  </si>
  <si>
    <t>Stephanie Mesa</t>
  </si>
  <si>
    <t>HMSB3JFC5D</t>
  </si>
  <si>
    <t>Julia Gessula</t>
  </si>
  <si>
    <t>HMP4DRAZWB</t>
  </si>
  <si>
    <t>Keith Matthews</t>
  </si>
  <si>
    <t>HMZEZFJCPR</t>
  </si>
  <si>
    <t>Allen Griffin</t>
  </si>
  <si>
    <t>HMRQHTTXK3</t>
  </si>
  <si>
    <t>Tamika Dukes</t>
  </si>
  <si>
    <t>HM2Q2A4HAC</t>
  </si>
  <si>
    <t>Priscilla Delano</t>
  </si>
  <si>
    <t>HMRBJ8CNP3</t>
  </si>
  <si>
    <t>Melanie Johnson-Rambo</t>
  </si>
  <si>
    <t>HMKTSS9RNN</t>
  </si>
  <si>
    <t>Sam Copman</t>
  </si>
  <si>
    <t>HMDJSR32KY</t>
  </si>
  <si>
    <t>Yvonne Smith</t>
  </si>
  <si>
    <t>HMSXR92QT2</t>
  </si>
  <si>
    <t>Adam Chang</t>
  </si>
  <si>
    <t>HM5YJ4T3QZ</t>
  </si>
  <si>
    <t>Rebecca Lindsey</t>
  </si>
  <si>
    <t>HMCTCBRXXM</t>
  </si>
  <si>
    <t>Majira Ambroise</t>
  </si>
  <si>
    <t>HM2C2BXCQ5</t>
  </si>
  <si>
    <t>Thomas Pennington</t>
  </si>
  <si>
    <t>HMKXEMAFRJ</t>
  </si>
  <si>
    <t>Magan Ward</t>
  </si>
  <si>
    <t>HMRKDYPZB5</t>
  </si>
  <si>
    <t>Cloie Ballard</t>
  </si>
  <si>
    <t>HMJ9X5ARNZ</t>
  </si>
  <si>
    <t>Michaela Meadows</t>
  </si>
  <si>
    <t>HMB95KRMJX</t>
  </si>
  <si>
    <t>Megs C</t>
  </si>
  <si>
    <t>HMKZMS4JDC</t>
  </si>
  <si>
    <t>Alison Wieder</t>
  </si>
  <si>
    <t>HMRHS4N2AM</t>
  </si>
  <si>
    <t>Shawn Lewis</t>
  </si>
  <si>
    <t>HMXHHA2TP3</t>
  </si>
  <si>
    <t>Olivia Hoff</t>
  </si>
  <si>
    <t>HMFHM8K2X4</t>
  </si>
  <si>
    <t>Patrick Shelton</t>
  </si>
  <si>
    <t>HMFZ25D438</t>
  </si>
  <si>
    <t>Abby Hester</t>
  </si>
  <si>
    <t>HM4CYKTXA3</t>
  </si>
  <si>
    <t>Maya Daniels</t>
  </si>
  <si>
    <t>HMK2XERREF</t>
  </si>
  <si>
    <t>Scott Chamberlain</t>
  </si>
  <si>
    <t>HME84DBZZ5</t>
  </si>
  <si>
    <t>HME5S3ZTJC</t>
  </si>
  <si>
    <t>Dallon Adams</t>
  </si>
  <si>
    <t>HMSMENQ5A4</t>
  </si>
  <si>
    <t>Thandie Masuku</t>
  </si>
  <si>
    <t>HMFRJES34W</t>
  </si>
  <si>
    <t>Nora Berry</t>
  </si>
  <si>
    <t>HMPXKCXF9K</t>
  </si>
  <si>
    <t>Erin Mohon</t>
  </si>
  <si>
    <t>HM42EZSRMS</t>
  </si>
  <si>
    <t>Андрей Чмелев</t>
  </si>
  <si>
    <t>HM9CSZ2Y5Q</t>
  </si>
  <si>
    <t>Megan Wunsch</t>
  </si>
  <si>
    <t>HMA2EKDE23</t>
  </si>
  <si>
    <t>HMTYQYJ2FE</t>
  </si>
  <si>
    <t>David Coman-Hidy</t>
  </si>
  <si>
    <t>HMQBFDPTZ2</t>
  </si>
  <si>
    <t>Eric Sutton</t>
  </si>
  <si>
    <t>HMHN284XRF</t>
  </si>
  <si>
    <t>Ruby Baker</t>
  </si>
  <si>
    <t>HMETRMXM9R</t>
  </si>
  <si>
    <t>Alexis Bendyna</t>
  </si>
  <si>
    <t>HM8MEDCEQC</t>
  </si>
  <si>
    <t>Fatara Odifa</t>
  </si>
  <si>
    <t>HMDS2QA4AX</t>
  </si>
  <si>
    <t>Rico Bohannon</t>
  </si>
  <si>
    <t>HMHYQTCFAT</t>
  </si>
  <si>
    <t>Amanda Schultz</t>
  </si>
  <si>
    <t>HMDAEAWXJS</t>
  </si>
  <si>
    <t>Kristyn Thiel</t>
  </si>
  <si>
    <t>HMQC9MDBJZ</t>
  </si>
  <si>
    <t>Dawn Rasinske</t>
  </si>
  <si>
    <t>HMAWYY8XDZ</t>
  </si>
  <si>
    <t>Bruce McGraw</t>
  </si>
  <si>
    <t>HMRY3PQTS4</t>
  </si>
  <si>
    <t>Demetrius</t>
  </si>
  <si>
    <t>HMTZ3ZRQ4J</t>
  </si>
  <si>
    <t>Sebastian Guerrero</t>
  </si>
  <si>
    <t>HM523FCPSR</t>
  </si>
  <si>
    <t>Erica Creighton</t>
  </si>
  <si>
    <t>HMJ9BNMABM</t>
  </si>
  <si>
    <t>Maria Rodriguez</t>
  </si>
  <si>
    <t>HMT3EWZZNA</t>
  </si>
  <si>
    <t>Ariana Lulani</t>
  </si>
  <si>
    <t>HMCWK3A8BB</t>
  </si>
  <si>
    <t>Joseph Bullock</t>
  </si>
  <si>
    <t>HMKCMT3WCJ</t>
  </si>
  <si>
    <t>Tyler Woods</t>
  </si>
  <si>
    <t>HMF898D3Y2</t>
  </si>
  <si>
    <t>Chad Pitton</t>
  </si>
  <si>
    <t>HME5R2AMHK</t>
  </si>
  <si>
    <t>Tyler Frey</t>
  </si>
  <si>
    <t>HMAQ8MES29</t>
  </si>
  <si>
    <t>Kristin Hendrix</t>
  </si>
  <si>
    <t>HM83K9D3E3</t>
  </si>
  <si>
    <t>Jena Lafferty</t>
  </si>
  <si>
    <t>HMQ3WQM429</t>
  </si>
  <si>
    <t>Rafael Dell Agnolo</t>
  </si>
  <si>
    <t>HMZP9PMHD3</t>
  </si>
  <si>
    <t>Margaret Dabbs</t>
  </si>
  <si>
    <t>HMFAYRNNNC</t>
  </si>
  <si>
    <t>Lars Lohmeyer</t>
  </si>
  <si>
    <t>HMJJKRQK5R</t>
  </si>
  <si>
    <t>Amanda Volpi</t>
  </si>
  <si>
    <t>HMEECRP52Z</t>
  </si>
  <si>
    <t>Jessica Ervin</t>
  </si>
  <si>
    <t>HMXBJWBCAD</t>
  </si>
  <si>
    <t>Kayla Parchia</t>
  </si>
  <si>
    <t>HMRTR2DEMH</t>
  </si>
  <si>
    <t>Alex Crouch</t>
  </si>
  <si>
    <t>HMABMTYQ3K</t>
  </si>
  <si>
    <t>Phillip</t>
  </si>
  <si>
    <t>HMRN88BCA4</t>
  </si>
  <si>
    <t>Csaba Keresztes</t>
  </si>
  <si>
    <t>HMBNKRH93Y</t>
  </si>
  <si>
    <t>Jamie Vroman</t>
  </si>
  <si>
    <t>HM8XEE9CH8</t>
  </si>
  <si>
    <t>Denise Lutsky</t>
  </si>
  <si>
    <t>HM4ZNYC3MP</t>
  </si>
  <si>
    <t>Carolyn Cornfield</t>
  </si>
  <si>
    <t>HMTMF2EXHQ</t>
  </si>
  <si>
    <t>Jonathan Molnar</t>
  </si>
  <si>
    <t>HMBXRAEQP9</t>
  </si>
  <si>
    <t>Kelsey Smith</t>
  </si>
  <si>
    <t>HMA3QRZ3Y3</t>
  </si>
  <si>
    <t>Haley Applebee</t>
  </si>
  <si>
    <t>HM32QJW3MF</t>
  </si>
  <si>
    <t>Allison Bazzle</t>
  </si>
  <si>
    <t>HMNBRZFBPH</t>
  </si>
  <si>
    <t>Michael Floiran</t>
  </si>
  <si>
    <t>HMQPJKBSD9</t>
  </si>
  <si>
    <t>Maylan Nguyen</t>
  </si>
  <si>
    <t>HMHP8Q8BHA</t>
  </si>
  <si>
    <t>Nichol Pennie</t>
  </si>
  <si>
    <t>HMKJZNEHAR</t>
  </si>
  <si>
    <t>Shane Povlick</t>
  </si>
  <si>
    <t>HM8BDKNJMX</t>
  </si>
  <si>
    <t>Tyson Dudley</t>
  </si>
  <si>
    <t>HMXQTSBHZA</t>
  </si>
  <si>
    <t>Alexander Rankin</t>
  </si>
  <si>
    <t>HMQ3DQRF2J</t>
  </si>
  <si>
    <t>Emily Vazquez</t>
  </si>
  <si>
    <t>HMBDPCF4AM</t>
  </si>
  <si>
    <t>Paulina Jones</t>
  </si>
  <si>
    <t>HMJTHNZQAF</t>
  </si>
  <si>
    <t>Jordan Burnette</t>
  </si>
  <si>
    <t>HMTZTJTD49</t>
  </si>
  <si>
    <t>Dee Amison</t>
  </si>
  <si>
    <t>HMYPQNRMZB</t>
  </si>
  <si>
    <t>Wenhao Li</t>
  </si>
  <si>
    <t>HM89KDXDSN</t>
  </si>
  <si>
    <t>HM9RXKFSM4</t>
  </si>
  <si>
    <t>Philip Abbruscato</t>
  </si>
  <si>
    <t>HMZYXD2HT9</t>
  </si>
  <si>
    <t>John Zimmerman</t>
  </si>
  <si>
    <t>End Date</t>
  </si>
  <si>
    <t>Furnished Finder</t>
  </si>
  <si>
    <t>N/A</t>
  </si>
  <si>
    <t>Kara Sobolewski</t>
  </si>
  <si>
    <t>Dylan Lee</t>
  </si>
  <si>
    <t>Hannah Palczuk</t>
  </si>
  <si>
    <t>Hannah Bledsoe</t>
  </si>
  <si>
    <t>Brandi Neloms</t>
  </si>
  <si>
    <t>Lindsey Buechner</t>
  </si>
  <si>
    <t>David Mills</t>
  </si>
  <si>
    <t>Row Labels</t>
  </si>
  <si>
    <t>Grand Total</t>
  </si>
  <si>
    <t>Sum of Gross Earnings</t>
  </si>
  <si>
    <t>Sum of Nights</t>
  </si>
  <si>
    <t>2022</t>
  </si>
  <si>
    <t>2023</t>
  </si>
  <si>
    <t>Column Labels</t>
  </si>
  <si>
    <t>Total Sum of Gross Earnings</t>
  </si>
  <si>
    <t>Total Sum of Nights</t>
  </si>
  <si>
    <t>Bradley Silverstein</t>
  </si>
  <si>
    <t>Airbnb</t>
  </si>
  <si>
    <t>Upcoming</t>
  </si>
  <si>
    <t>Sharon Hatcher</t>
  </si>
  <si>
    <t>Leanne Wright Peterson</t>
  </si>
  <si>
    <t>Andrew Dellana</t>
  </si>
  <si>
    <t>Natalia Rosado</t>
  </si>
  <si>
    <t>Brooke Tussey</t>
  </si>
  <si>
    <t>John Lee</t>
  </si>
  <si>
    <t>Susan Moreno</t>
  </si>
  <si>
    <t>Grace Hwang</t>
  </si>
  <si>
    <t>OQ | U3</t>
  </si>
  <si>
    <t>OQ | U4</t>
  </si>
  <si>
    <t>OQ | U2</t>
  </si>
  <si>
    <t>OQ | U1</t>
  </si>
  <si>
    <t>OQ |1-4</t>
  </si>
  <si>
    <t>Total Sum of Amount</t>
  </si>
  <si>
    <t>Sum of Amount</t>
  </si>
  <si>
    <t>Total # of Bookings</t>
  </si>
  <si>
    <t># of Bookings</t>
  </si>
  <si>
    <t>BILL PAY DUKEENERGY 910092264377RECURRING INTERNET PAYMENT</t>
  </si>
  <si>
    <t>08/14/2023</t>
  </si>
  <si>
    <t>BILL PAY DUKEENERGY 910092264682RECURRING INTERNET PAYMENT</t>
  </si>
  <si>
    <t>BILL PAY DUKEENERGY 910092259718RECURRING INTERNET PAYMENT</t>
  </si>
  <si>
    <t>BILL PAY DUKEENERGY 910092264541RECURRING INTERNET PAYMENT</t>
  </si>
  <si>
    <t>07/12/2023</t>
  </si>
  <si>
    <t>06/12/2023</t>
  </si>
  <si>
    <t>05/15/2023</t>
  </si>
  <si>
    <t>04/12/2023</t>
  </si>
  <si>
    <t>03/15/2023</t>
  </si>
  <si>
    <t>02/15/2023</t>
  </si>
  <si>
    <t>01/11/2023</t>
  </si>
  <si>
    <t>12/14/2022</t>
  </si>
  <si>
    <t>11/14/2022</t>
  </si>
  <si>
    <t>10/12/2022</t>
  </si>
  <si>
    <t>09/14/2022</t>
  </si>
  <si>
    <t>SPECTRUM SPECTRUM 3024 COTTRELL,RYAN ACH DEBIT</t>
  </si>
  <si>
    <t>Spectrum - Cable &amp; Internet, Static</t>
  </si>
  <si>
    <t>Duke Energy - Utilities Bill, Rolling 12 mo. Average</t>
  </si>
  <si>
    <t>WEB_PAY CHARLOTTE 07143545081423INTERNET PAYMENT</t>
  </si>
  <si>
    <t>WEB_PAY CHARLOTTE 07143546081423INTERNET PAYMENT</t>
  </si>
  <si>
    <t>08/31/2023</t>
  </si>
  <si>
    <t>WEB_PAY CHARLOTTE 07143547081423INTERNET PAYMENT</t>
  </si>
  <si>
    <t>WEB_PAY CHARLOTTE 07144740081423INTERNET PAYMENT</t>
  </si>
  <si>
    <t>WEB_PAY CHARLOTTE 06988959071223INTERNET PAYMENT</t>
  </si>
  <si>
    <t>WEB_PAY CHARLOTTE 06988958071223INTERNET PAYMENT</t>
  </si>
  <si>
    <t>WEB_PAY CHARLOTTE 06988960071223INTERNET PAYMENT</t>
  </si>
  <si>
    <t>WEB_PAY CHARLOTTE 06990172071223INTERNET PAYMENT</t>
  </si>
  <si>
    <t>WEB_PAY CHARLOTTE 06838942060923INTERNET PAYMENT</t>
  </si>
  <si>
    <t>06/29/2023</t>
  </si>
  <si>
    <t>WEB_PAY CHARLOTTE 06838941060923INTERNET PAYMENT</t>
  </si>
  <si>
    <t>WEB_PAY CHARLOTTE 06838943060923INTERNET PAYMENT</t>
  </si>
  <si>
    <t>WEB_PAY CHARLOTTE 06699483051123INTERNET PAYMENT</t>
  </si>
  <si>
    <t>05/31/2023</t>
  </si>
  <si>
    <t>WEB_PAY CHARLOTTE 06699484051123INTERNET PAYMENT</t>
  </si>
  <si>
    <t>WEB_PAY CHARLOTTE 06699485051123INTERNET PAYMENT</t>
  </si>
  <si>
    <t>WEB_PAY CHARLOTTE 06840186060923INTERNET PAYMENT</t>
  </si>
  <si>
    <t>WEB_PAY CHARLOTTE 06700732051123INTERNET PAYMENT</t>
  </si>
  <si>
    <t>WEB_PAY CHARLOTTE 06562307041223INTERNET PAYMENT</t>
  </si>
  <si>
    <t>05/02/2023</t>
  </si>
  <si>
    <t>WEB_PAY CHARLOTTE 06562306041223INTERNET PAYMENT</t>
  </si>
  <si>
    <t>WEB_PAY CHARLOTTE 06562308041223INTERNET PAYMENT</t>
  </si>
  <si>
    <t>WEB_PAY CHARLOTTE 06562767041223INTERNET PAYMENT</t>
  </si>
  <si>
    <t>WEB_PAY CHARLOTTE 06415244031023INTERNET PAYMENT</t>
  </si>
  <si>
    <t>03/30/2023</t>
  </si>
  <si>
    <t>WEB_PAY CHARLOTTE 06415243031023INTERNET PAYMENT</t>
  </si>
  <si>
    <t>WEB_PAY CHARLOTTE 06415245031023INTERNET PAYMENT</t>
  </si>
  <si>
    <t>WEB_PAY CHARLOTTE 06415729031023INTERNET PAYMENT</t>
  </si>
  <si>
    <t>City of Charlotte - Water, Rolling 6 mo. Ave</t>
  </si>
  <si>
    <t>Lawn Care</t>
  </si>
  <si>
    <t>per month</t>
  </si>
  <si>
    <t>per unit</t>
  </si>
  <si>
    <t>annually</t>
  </si>
  <si>
    <t xml:space="preserve">Two Brothers Lawncare - lawn, weeds, edging - price per visit.  </t>
  </si>
  <si>
    <t>Miscellaneous</t>
  </si>
  <si>
    <t>Window Replacement</t>
  </si>
  <si>
    <t>Repairs (Locks, painting, etc)</t>
  </si>
  <si>
    <t>HVAC Annual Service</t>
  </si>
  <si>
    <t>Ave.Gross</t>
  </si>
  <si>
    <t>Electricity</t>
  </si>
  <si>
    <t>Internet</t>
  </si>
  <si>
    <t>Water</t>
  </si>
  <si>
    <t>Lawn</t>
  </si>
  <si>
    <t>R&amp;M</t>
  </si>
  <si>
    <t>Net</t>
  </si>
  <si>
    <t>PITI</t>
  </si>
  <si>
    <t>(-) Expenses</t>
  </si>
  <si>
    <t>1121 N Myers St</t>
  </si>
  <si>
    <t>March 2022-23=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</si>
</sst>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  <numFmt numFmtId="165" formatCode="&quot;$&quot;#,##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7"/>
      <color rgb="FF484848"/>
      <name val="Roboto"/>
    </font>
    <font>
      <sz val="8"/>
      <color rgb="FF2E1A47"/>
      <name val="Var(--truFontFamilyPrimary)"/>
    </font>
    <font>
      <sz val="8"/>
      <color rgb="FF2E1A47"/>
      <name val="Var(--truFontFamilyPrimary, var"/>
    </font>
    <font>
      <sz val="8"/>
      <color rgb="FF5C5C5C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4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57">
    <xf numFmtId="0" fontId="0" fillId="0" borderId="0" xfId="0"/>
    <xf numFmtId="14" fontId="0" fillId="0" borderId="0" xfId="0" applyNumberFormat="1"/>
    <xf numFmtId="164" fontId="0" fillId="0" borderId="0" xfId="0" applyNumberFormat="1"/>
    <xf numFmtId="1" fontId="0" fillId="0" borderId="0" xfId="0" applyNumberFormat="1"/>
    <xf numFmtId="0" fontId="0" fillId="0" borderId="0" xfId="0" applyAlignment="1">
      <alignment horizontal="left"/>
    </xf>
    <xf numFmtId="0" fontId="18" fillId="0" borderId="0" xfId="0" applyFont="1"/>
    <xf numFmtId="0" fontId="0" fillId="33" borderId="0" xfId="0" applyFill="1"/>
    <xf numFmtId="164" fontId="0" fillId="33" borderId="0" xfId="0" applyNumberFormat="1" applyFill="1"/>
    <xf numFmtId="0" fontId="16" fillId="0" borderId="0" xfId="0" applyFont="1"/>
    <xf numFmtId="0" fontId="16" fillId="33" borderId="0" xfId="0" applyFont="1" applyFill="1"/>
    <xf numFmtId="0" fontId="0" fillId="0" borderId="0" xfId="0" pivotButton="1" applyAlignment="1">
      <alignment horizontal="center" wrapText="1"/>
    </xf>
    <xf numFmtId="0" fontId="0" fillId="0" borderId="0" xfId="0" applyAlignment="1">
      <alignment horizontal="center" wrapText="1"/>
    </xf>
    <xf numFmtId="165" fontId="0" fillId="0" borderId="13" xfId="0" applyNumberFormat="1" applyBorder="1" applyAlignment="1">
      <alignment horizontal="center" wrapText="1"/>
    </xf>
    <xf numFmtId="165" fontId="0" fillId="0" borderId="0" xfId="0" applyNumberFormat="1" applyBorder="1" applyAlignment="1">
      <alignment horizontal="center" wrapText="1"/>
    </xf>
    <xf numFmtId="0" fontId="0" fillId="0" borderId="0" xfId="0" applyNumberFormat="1" applyBorder="1" applyAlignment="1">
      <alignment horizontal="center" wrapText="1"/>
    </xf>
    <xf numFmtId="0" fontId="0" fillId="0" borderId="14" xfId="0" applyNumberFormat="1" applyBorder="1" applyAlignment="1">
      <alignment horizontal="center" wrapText="1"/>
    </xf>
    <xf numFmtId="165" fontId="0" fillId="0" borderId="0" xfId="0" applyNumberFormat="1" applyAlignment="1">
      <alignment horizontal="center" wrapText="1"/>
    </xf>
    <xf numFmtId="0" fontId="0" fillId="0" borderId="0" xfId="0" applyNumberFormat="1" applyAlignment="1">
      <alignment horizontal="center" wrapText="1"/>
    </xf>
    <xf numFmtId="165" fontId="0" fillId="0" borderId="15" xfId="0" applyNumberFormat="1" applyBorder="1" applyAlignment="1">
      <alignment horizontal="center" wrapText="1"/>
    </xf>
    <xf numFmtId="165" fontId="0" fillId="0" borderId="16" xfId="0" applyNumberFormat="1" applyBorder="1" applyAlignment="1">
      <alignment horizontal="center" wrapText="1"/>
    </xf>
    <xf numFmtId="0" fontId="0" fillId="0" borderId="16" xfId="0" applyNumberFormat="1" applyBorder="1" applyAlignment="1">
      <alignment horizontal="center" wrapText="1"/>
    </xf>
    <xf numFmtId="0" fontId="0" fillId="0" borderId="17" xfId="0" applyNumberFormat="1" applyBorder="1" applyAlignment="1">
      <alignment horizontal="center" wrapText="1"/>
    </xf>
    <xf numFmtId="0" fontId="0" fillId="0" borderId="0" xfId="0" pivotButton="1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/>
    </xf>
    <xf numFmtId="164" fontId="0" fillId="0" borderId="0" xfId="1" applyNumberFormat="1" applyFont="1" applyAlignment="1">
      <alignment horizontal="center" wrapText="1"/>
    </xf>
    <xf numFmtId="1" fontId="0" fillId="0" borderId="0" xfId="0" applyNumberFormat="1" applyAlignment="1">
      <alignment horizontal="center" wrapText="1"/>
    </xf>
    <xf numFmtId="165" fontId="0" fillId="0" borderId="10" xfId="0" applyNumberFormat="1" applyBorder="1" applyAlignment="1">
      <alignment horizontal="center" wrapText="1"/>
    </xf>
    <xf numFmtId="165" fontId="0" fillId="0" borderId="11" xfId="0" applyNumberFormat="1" applyBorder="1" applyAlignment="1">
      <alignment horizontal="center" wrapText="1"/>
    </xf>
    <xf numFmtId="0" fontId="0" fillId="0" borderId="11" xfId="0" applyNumberFormat="1" applyBorder="1" applyAlignment="1">
      <alignment horizontal="center" wrapText="1"/>
    </xf>
    <xf numFmtId="0" fontId="0" fillId="0" borderId="12" xfId="0" applyNumberFormat="1" applyBorder="1" applyAlignment="1">
      <alignment horizontal="center" wrapText="1"/>
    </xf>
    <xf numFmtId="0" fontId="0" fillId="0" borderId="18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0" fillId="0" borderId="20" xfId="0" applyBorder="1" applyAlignment="1">
      <alignment horizont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9" fontId="0" fillId="0" borderId="0" xfId="2" applyFont="1" applyAlignment="1">
      <alignment horizontal="center" wrapText="1"/>
    </xf>
    <xf numFmtId="0" fontId="0" fillId="34" borderId="0" xfId="0" applyFill="1"/>
    <xf numFmtId="14" fontId="19" fillId="34" borderId="0" xfId="0" applyNumberFormat="1" applyFont="1" applyFill="1" applyAlignment="1">
      <alignment horizontal="left" vertical="center" wrapText="1"/>
    </xf>
    <xf numFmtId="0" fontId="19" fillId="34" borderId="0" xfId="0" applyFont="1" applyFill="1" applyAlignment="1">
      <alignment horizontal="left" vertical="center" wrapText="1"/>
    </xf>
    <xf numFmtId="0" fontId="20" fillId="34" borderId="0" xfId="0" applyFont="1" applyFill="1" applyAlignment="1">
      <alignment horizontal="left" vertical="center" wrapText="1"/>
    </xf>
    <xf numFmtId="8" fontId="19" fillId="34" borderId="0" xfId="0" applyNumberFormat="1" applyFont="1" applyFill="1" applyAlignment="1">
      <alignment horizontal="right" vertical="center" wrapText="1"/>
    </xf>
    <xf numFmtId="164" fontId="19" fillId="34" borderId="0" xfId="0" applyNumberFormat="1" applyFont="1" applyFill="1" applyAlignment="1">
      <alignment horizontal="right" vertical="center" wrapText="1"/>
    </xf>
    <xf numFmtId="0" fontId="0" fillId="34" borderId="16" xfId="0" applyFill="1" applyBorder="1"/>
    <xf numFmtId="164" fontId="0" fillId="34" borderId="16" xfId="0" applyNumberFormat="1" applyFill="1" applyBorder="1"/>
    <xf numFmtId="0" fontId="21" fillId="0" borderId="0" xfId="0" applyFont="1"/>
    <xf numFmtId="164" fontId="16" fillId="0" borderId="0" xfId="0" applyNumberFormat="1" applyFont="1"/>
    <xf numFmtId="164" fontId="0" fillId="34" borderId="0" xfId="0" applyNumberFormat="1" applyFill="1" applyBorder="1"/>
    <xf numFmtId="6" fontId="0" fillId="0" borderId="0" xfId="1" applyNumberFormat="1" applyFont="1"/>
    <xf numFmtId="6" fontId="16" fillId="0" borderId="0" xfId="1" applyNumberFormat="1" applyFont="1"/>
    <xf numFmtId="0" fontId="16" fillId="0" borderId="16" xfId="0" applyFont="1" applyBorder="1"/>
    <xf numFmtId="6" fontId="16" fillId="0" borderId="16" xfId="1" applyNumberFormat="1" applyFont="1" applyBorder="1"/>
    <xf numFmtId="0" fontId="0" fillId="0" borderId="16" xfId="0" applyBorder="1"/>
    <xf numFmtId="6" fontId="0" fillId="0" borderId="16" xfId="1" applyNumberFormat="1" applyFont="1" applyBorder="1"/>
    <xf numFmtId="0" fontId="19" fillId="34" borderId="0" xfId="0" applyFont="1" applyFill="1" applyAlignment="1">
      <alignment horizontal="right" vertical="center" wrapText="1" indent="4"/>
    </xf>
    <xf numFmtId="0" fontId="16" fillId="0" borderId="0" xfId="0" applyFont="1" applyAlignment="1">
      <alignment horizontal="center"/>
    </xf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urrency" xfId="1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Percent" xfId="2" builtinId="5"/>
    <cellStyle name="Title" xfId="3" builtinId="15" customBuiltin="1"/>
    <cellStyle name="Total" xfId="19" builtinId="25" customBuiltin="1"/>
    <cellStyle name="Warning Text" xfId="16" builtinId="11" customBuiltin="1"/>
  </cellStyles>
  <dxfs count="53"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</dxfs>
  <tableStyles count="0" defaultTableStyle="TableStyleMedium2" defaultPivotStyle="PivotStyleLight16"/>
  <colors>
    <mruColors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customXml" Target="../customXml/item2.xml"/><Relationship Id="rId12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pivotCacheDefinition" Target="pivotCache/pivotCacheDefinition1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aredStrings" Target="sharedStrings.xml"/><Relationship Id="rId9" Type="http://schemas.openxmlformats.org/officeDocument/2006/relationships/calcChain" Target="calcChain.xml"/><Relationship Id="rId10" Type="http://schemas.openxmlformats.org/officeDocument/2006/relationships/customXml" Target="../customXml/item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Brooke Cottrell" refreshedDate="45178.644047800924" createdVersion="8" refreshedVersion="8" minRefreshableVersion="3" recordCount="196">
  <cacheSource type="worksheet">
    <worksheetSource ref="A2:M198" sheet="1121Myers_03_22-09_23"/>
  </cacheSource>
  <cacheFields count="15">
    <cacheField name="Date" numFmtId="14">
      <sharedItems containsSemiMixedTypes="0" containsNonDate="0" containsDate="1" containsString="0" minDate="2022-03-06T00:00:00" maxDate="2023-10-01T00:00:00" count="150">
        <d v="2022-03-06T00:00:00"/>
        <d v="2022-03-23T00:00:00"/>
        <d v="2022-03-11T00:00:00"/>
        <d v="2022-03-13T00:00:00"/>
        <d v="2022-03-14T00:00:00"/>
        <d v="2022-03-19T00:00:00"/>
        <d v="2022-03-26T00:00:00"/>
        <d v="2022-04-30T00:00:00"/>
        <d v="2022-03-30T00:00:00"/>
        <d v="2022-03-31T00:00:00"/>
        <d v="2022-04-02T00:00:00"/>
        <d v="2022-07-04T00:00:00"/>
        <d v="2022-06-05T00:00:00"/>
        <d v="2022-05-05T00:00:00"/>
        <d v="2022-04-05T00:00:00"/>
        <d v="2022-04-09T00:00:00"/>
        <d v="2022-04-16T00:00:00"/>
        <d v="2022-04-23T00:00:00"/>
        <d v="2022-04-24T00:00:00"/>
        <d v="2022-06-25T00:00:00"/>
        <d v="2022-05-25T00:00:00"/>
        <d v="2022-04-25T00:00:00"/>
        <d v="2022-05-01T00:00:00"/>
        <d v="2022-05-06T00:00:00"/>
        <d v="2022-05-07T00:00:00"/>
        <d v="2022-05-13T00:00:00"/>
        <d v="2022-05-14T00:00:00"/>
        <d v="2022-05-21T00:00:00"/>
        <d v="2022-05-29T00:00:00"/>
        <d v="2022-07-06T00:00:00"/>
        <d v="2022-06-06T00:00:00"/>
        <d v="2022-06-12T00:00:00"/>
        <d v="2022-06-29T00:00:00"/>
        <d v="2022-07-03T00:00:00"/>
        <d v="2022-07-08T00:00:00"/>
        <d v="2022-07-09T00:00:00"/>
        <d v="2022-07-16T00:00:00"/>
        <d v="2022-07-20T00:00:00"/>
        <d v="2022-07-22T00:00:00"/>
        <d v="2022-07-23T00:00:00"/>
        <d v="2022-07-26T00:00:00"/>
        <d v="2022-07-28T00:00:00"/>
        <d v="2022-07-29T00:00:00"/>
        <d v="2022-07-30T00:00:00"/>
        <d v="2022-08-03T00:00:00"/>
        <d v="2022-08-06T00:00:00"/>
        <d v="2022-08-09T00:00:00"/>
        <d v="2022-09-01T00:00:00"/>
        <d v="2022-08-13T00:00:00"/>
        <d v="2022-08-17T00:00:00"/>
        <d v="2022-08-20T00:00:00"/>
        <d v="2022-08-26T00:00:00"/>
        <d v="2022-08-27T00:00:00"/>
        <d v="2022-08-28T00:00:00"/>
        <d v="2022-09-03T00:00:00"/>
        <d v="2022-09-06T00:00:00"/>
        <d v="2022-09-10T00:00:00"/>
        <d v="2022-09-16T00:00:00"/>
        <d v="2022-09-17T00:00:00"/>
        <d v="2022-09-18T00:00:00"/>
        <d v="2022-09-23T00:00:00"/>
        <d v="2022-09-29T00:00:00"/>
        <d v="2022-09-30T00:00:00"/>
        <d v="2022-10-01T00:00:00"/>
        <d v="2022-10-06T00:00:00"/>
        <d v="2022-10-08T00:00:00"/>
        <d v="2022-10-09T00:00:00"/>
        <d v="2022-10-10T00:00:00"/>
        <d v="2022-10-21T00:00:00"/>
        <d v="2022-10-22T00:00:00"/>
        <d v="2022-10-26T00:00:00"/>
        <d v="2022-10-27T00:00:00"/>
        <d v="2022-11-02T00:00:00"/>
        <d v="2022-11-04T00:00:00"/>
        <d v="2022-11-05T00:00:00"/>
        <d v="2022-11-11T00:00:00"/>
        <d v="2022-11-25T00:00:00"/>
        <d v="2022-12-02T00:00:00"/>
        <d v="2022-12-13T00:00:00"/>
        <d v="2022-12-05T00:00:00"/>
        <d v="2022-12-08T00:00:00"/>
        <d v="2022-12-10T00:00:00"/>
        <d v="2022-12-16T00:00:00"/>
        <d v="2022-12-18T00:00:00"/>
        <d v="2022-12-22T00:00:00"/>
        <d v="2022-12-23T00:00:00"/>
        <d v="2022-12-27T00:00:00"/>
        <d v="2022-12-30T00:00:00"/>
        <d v="2023-01-10T00:00:00"/>
        <d v="2023-01-14T00:00:00"/>
        <d v="2023-01-16T00:00:00"/>
        <d v="2023-01-18T00:00:00"/>
        <d v="2023-01-20T00:00:00"/>
        <d v="2023-01-24T00:00:00"/>
        <d v="2023-01-25T00:00:00"/>
        <d v="2023-01-27T00:00:00"/>
        <d v="2023-01-28T00:00:00"/>
        <d v="2023-01-29T00:00:00"/>
        <d v="2023-02-01T00:00:00"/>
        <d v="2023-02-03T00:00:00"/>
        <d v="2023-02-11T00:00:00"/>
        <d v="2023-02-17T00:00:00"/>
        <d v="2023-02-20T00:00:00"/>
        <d v="2023-02-22T00:00:00"/>
        <d v="2023-02-24T00:00:00"/>
        <d v="2023-02-25T00:00:00"/>
        <d v="2023-02-27T00:00:00"/>
        <d v="2023-03-03T00:00:00"/>
        <d v="2023-04-05T00:00:00"/>
        <d v="2023-03-05T00:00:00"/>
        <d v="2023-03-06T00:00:00"/>
        <d v="2023-03-14T00:00:00"/>
        <d v="2023-03-17T00:00:00"/>
        <d v="2023-03-21T00:00:00"/>
        <d v="2023-03-23T00:00:00"/>
        <d v="2023-03-24T00:00:00"/>
        <d v="2023-04-02T00:00:00"/>
        <d v="2023-04-06T00:00:00"/>
        <d v="2023-04-09T00:00:00"/>
        <d v="2023-07-04T00:00:00"/>
        <d v="2023-05-01T00:00:00"/>
        <d v="2023-05-11T00:00:00"/>
        <d v="2023-05-14T00:00:00"/>
        <d v="2023-05-18T00:00:00"/>
        <d v="2023-05-21T00:00:00"/>
        <d v="2023-05-25T00:00:00"/>
        <d v="2023-05-28T00:00:00"/>
        <d v="2023-06-16T00:00:00"/>
        <d v="2023-06-25T00:00:00"/>
        <d v="2023-06-28T00:00:00"/>
        <d v="2023-07-05T00:00:00"/>
        <d v="2023-07-15T00:00:00"/>
        <d v="2023-07-26T00:00:00"/>
        <d v="2023-07-17T00:00:00"/>
        <d v="2023-08-05T00:00:00"/>
        <d v="2023-08-09T00:00:00"/>
        <d v="2023-08-10T00:00:00"/>
        <d v="2023-08-13T00:00:00"/>
        <d v="2023-08-19T00:00:00"/>
        <d v="2023-08-26T00:00:00"/>
        <d v="2023-08-29T00:00:00"/>
        <d v="2023-09-02T00:00:00"/>
        <d v="2023-09-07T00:00:00"/>
        <d v="2023-09-08T00:00:00"/>
        <d v="2023-09-11T00:00:00"/>
        <d v="2023-09-15T00:00:00"/>
        <d v="2023-09-17T00:00:00"/>
        <d v="2023-09-21T00:00:00"/>
        <d v="2023-09-26T00:00:00"/>
        <d v="2023-09-30T00:00:00"/>
      </sharedItems>
      <fieldGroup par="14" base="0">
        <rangePr groupBy="months" startDate="2022-03-06T00:00:00" endDate="2023-10-01T00:00:00"/>
        <groupItems count="14">
          <s v="&lt;3/6/2022"/>
          <s v="Jan"/>
          <s v="Feb"/>
          <s v="Mar"/>
          <s v="Apr"/>
          <s v="May"/>
          <s v="Jun"/>
          <s v="Jul"/>
          <s v="Aug"/>
          <s v="Sep"/>
          <s v="Oct"/>
          <s v="Nov"/>
          <s v="Dec"/>
          <s v="&gt;10/1/2023"/>
        </groupItems>
      </fieldGroup>
    </cacheField>
    <cacheField name="Type" numFmtId="0">
      <sharedItems/>
    </cacheField>
    <cacheField name="Confirmation Code" numFmtId="0">
      <sharedItems/>
    </cacheField>
    <cacheField name="Start Date" numFmtId="14">
      <sharedItems containsSemiMixedTypes="0" containsNonDate="0" containsDate="1" containsString="0" minDate="2022-03-05T00:00:00" maxDate="2023-10-01T00:00:00"/>
    </cacheField>
    <cacheField name="End Date" numFmtId="14">
      <sharedItems containsSemiMixedTypes="0" containsNonDate="0" containsDate="1" containsString="0" minDate="2022-03-10T00:00:00" maxDate="2023-11-05T00:00:00"/>
    </cacheField>
    <cacheField name="Nights" numFmtId="0">
      <sharedItems containsString="0" containsBlank="1" containsNumber="1" containsInteger="1" minValue="1" maxValue="210"/>
    </cacheField>
    <cacheField name="Guest" numFmtId="0">
      <sharedItems/>
    </cacheField>
    <cacheField name="Listing" numFmtId="0">
      <sharedItems count="11">
        <s v="OQ | U1"/>
        <s v="OQ | U2"/>
        <s v="OQ | U4"/>
        <s v="OQ | U3"/>
        <s v="OQ |1-4"/>
        <s v="Optimist Quad | Unit 1: Chic stay in the &lt;3 of CLT" u="1"/>
        <s v="4 Bedroom Quadplex in the &lt;3 of NoDa" u="1"/>
        <s v="Optimist Quad | Unit 2: Elevated stay in NoDa" u="1"/>
        <s v="Optimist Quad Unit 3: Stay in the heart of the QC" u="1"/>
        <s v="Optimist Quad | Unit 4" u="1"/>
        <s v="SECOND RUN....An Elevated Stay in Blowing Rock" u="1"/>
      </sharedItems>
    </cacheField>
    <cacheField name="Amount" numFmtId="164">
      <sharedItems containsSemiMixedTypes="0" containsString="0" containsNumber="1" minValue="-965.39" maxValue="18360"/>
    </cacheField>
    <cacheField name="Host Fee" numFmtId="164">
      <sharedItems containsString="0" containsBlank="1" containsNumber="1" minValue="-29.86" maxValue="537.88022999999998"/>
    </cacheField>
    <cacheField name="Cleaning Fee" numFmtId="164">
      <sharedItems containsString="0" containsBlank="1" containsNumber="1" minValue="-194.47" maxValue="350"/>
    </cacheField>
    <cacheField name="Gross Earnings" numFmtId="164">
      <sharedItems containsString="0" containsBlank="1" containsNumber="1" minValue="-600" maxValue="18360"/>
    </cacheField>
    <cacheField name="Occupancy Taxes" numFmtId="164">
      <sharedItems containsString="0" containsBlank="1" containsNumber="1" minValue="-173.2" maxValue="3121.2000000000003"/>
    </cacheField>
    <cacheField name="Quarters" numFmtId="0" databaseField="0">
      <fieldGroup base="0">
        <rangePr groupBy="quarters" startDate="2022-03-06T00:00:00" endDate="2023-10-01T00:00:00"/>
        <groupItems count="6">
          <s v="&lt;3/6/2022"/>
          <s v="Qtr1"/>
          <s v="Qtr2"/>
          <s v="Qtr3"/>
          <s v="Qtr4"/>
          <s v="&gt;10/1/2023"/>
        </groupItems>
      </fieldGroup>
    </cacheField>
    <cacheField name="Years" numFmtId="0" databaseField="0">
      <fieldGroup base="0">
        <rangePr groupBy="years" startDate="2022-03-06T00:00:00" endDate="2023-10-01T00:00:00"/>
        <groupItems count="4">
          <s v="&lt;3/6/2022"/>
          <s v="2022"/>
          <s v="2023"/>
          <s v="&gt;10/1/2023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96">
  <r>
    <x v="0"/>
    <s v="Reservation"/>
    <s v="HMZYXD2HT9"/>
    <d v="2022-03-05T00:00:00"/>
    <d v="2022-03-10T00:00:00"/>
    <n v="5"/>
    <s v="John Zimmerman"/>
    <x v="0"/>
    <n v="87.3"/>
    <n v="2.7"/>
    <n v="14.33"/>
    <n v="90"/>
    <n v="15.66"/>
  </r>
  <r>
    <x v="0"/>
    <s v="Reservation"/>
    <s v="HMZYXD2HT9"/>
    <d v="2022-03-05T00:00:00"/>
    <d v="2022-03-10T00:00:00"/>
    <m/>
    <s v="John Zimmerman"/>
    <x v="0"/>
    <n v="369.57"/>
    <n v="11.43"/>
    <n v="60.67"/>
    <n v="381"/>
    <n v="66.31"/>
  </r>
  <r>
    <x v="1"/>
    <s v="Resolution Adjustment"/>
    <s v="HMJTHNZQAF"/>
    <d v="2022-03-12T00:00:00"/>
    <d v="2022-03-14T00:00:00"/>
    <m/>
    <s v="Jordan Burnette"/>
    <x v="1"/>
    <n v="-220"/>
    <m/>
    <m/>
    <n v="-220"/>
    <m/>
  </r>
  <r>
    <x v="0"/>
    <s v="Reservation"/>
    <s v="HMJTHNZQAF"/>
    <d v="2022-03-12T00:00:00"/>
    <d v="2022-03-14T00:00:00"/>
    <m/>
    <s v="Jordan Burnette"/>
    <x v="1"/>
    <n v="221.16"/>
    <n v="6.84"/>
    <n v="75"/>
    <n v="228"/>
    <n v="39.68"/>
  </r>
  <r>
    <x v="2"/>
    <s v="Reservation"/>
    <s v="HM9RXKFSM4"/>
    <d v="2022-03-10T00:00:00"/>
    <d v="2022-03-13T00:00:00"/>
    <n v="3"/>
    <s v="Philip Abbruscato"/>
    <x v="1"/>
    <n v="317.19"/>
    <n v="9.81"/>
    <n v="75"/>
    <n v="327"/>
    <n v="56.91"/>
  </r>
  <r>
    <x v="3"/>
    <s v="Reservation"/>
    <s v="HM89KDXDSN"/>
    <d v="2022-03-12T00:00:00"/>
    <d v="2022-03-14T00:00:00"/>
    <n v="2"/>
    <s v="Jordan Burnette"/>
    <x v="0"/>
    <n v="278.87"/>
    <n v="8.6300000000000008"/>
    <n v="75"/>
    <n v="287.5"/>
    <n v="50.03"/>
  </r>
  <r>
    <x v="4"/>
    <s v="Reservation"/>
    <s v="HMYPQNRMZB"/>
    <d v="2022-03-13T00:00:00"/>
    <d v="2022-03-25T00:00:00"/>
    <n v="12"/>
    <s v="Wenhao Li"/>
    <x v="1"/>
    <n v="1164"/>
    <n v="36"/>
    <n v="75"/>
    <n v="1200"/>
    <n v="208.84"/>
  </r>
  <r>
    <x v="5"/>
    <s v="Reservation"/>
    <s v="HMTZTJTD49"/>
    <d v="2022-03-18T00:00:00"/>
    <d v="2022-03-20T00:00:00"/>
    <n v="2"/>
    <s v="Dee Amison"/>
    <x v="0"/>
    <n v="266.75"/>
    <n v="8.25"/>
    <n v="75"/>
    <n v="275"/>
    <n v="47.86"/>
  </r>
  <r>
    <x v="6"/>
    <s v="Reservation"/>
    <s v="HMXQTSBHZA"/>
    <d v="2022-03-25T00:00:00"/>
    <d v="2022-03-27T00:00:00"/>
    <n v="2"/>
    <s v="Alexander Rankin"/>
    <x v="1"/>
    <n v="266.75"/>
    <n v="8.25"/>
    <n v="75"/>
    <n v="275"/>
    <n v="47.86"/>
  </r>
  <r>
    <x v="6"/>
    <s v="Reservation"/>
    <s v="HMQ3DQRF2J"/>
    <d v="2022-03-25T00:00:00"/>
    <d v="2022-03-27T00:00:00"/>
    <n v="2"/>
    <s v="Emily Vazquez"/>
    <x v="0"/>
    <n v="266.75"/>
    <n v="8.25"/>
    <n v="75"/>
    <n v="275"/>
    <n v="47.86"/>
  </r>
  <r>
    <x v="6"/>
    <s v="Reservation"/>
    <s v="HMBDPCF4AM"/>
    <d v="2022-03-25T00:00:00"/>
    <d v="2022-03-27T00:00:00"/>
    <n v="2"/>
    <s v="Paulina Jones"/>
    <x v="2"/>
    <n v="305.55"/>
    <n v="9.4499999999999993"/>
    <n v="75"/>
    <n v="315"/>
    <n v="54.82"/>
  </r>
  <r>
    <x v="7"/>
    <s v="Reservation"/>
    <s v="HM8XEE9CH8"/>
    <d v="2022-03-29T00:00:00"/>
    <d v="2022-04-30T00:00:00"/>
    <n v="32"/>
    <s v="Denise Lutsky"/>
    <x v="1"/>
    <n v="99.27"/>
    <n v="3.07"/>
    <n v="2.73"/>
    <n v="102.34"/>
    <n v="17.260000000000002"/>
  </r>
  <r>
    <x v="8"/>
    <s v="Reservation"/>
    <s v="HM8XEE9CH8"/>
    <d v="2022-03-29T00:00:00"/>
    <d v="2022-04-30T00:00:00"/>
    <m/>
    <s v="Denise Lutsky"/>
    <x v="1"/>
    <n v="2631.28"/>
    <n v="81.38"/>
    <n v="72.27"/>
    <n v="2712.66"/>
    <n v="457.61"/>
  </r>
  <r>
    <x v="9"/>
    <s v="Reservation"/>
    <s v="HM8BDKNJMX"/>
    <d v="2022-03-30T00:00:00"/>
    <d v="2022-04-03T00:00:00"/>
    <n v="4"/>
    <s v="Tyson Dudley"/>
    <x v="2"/>
    <n v="445.23"/>
    <n v="13.77"/>
    <n v="75"/>
    <n v="459"/>
    <n v="79.88"/>
  </r>
  <r>
    <x v="10"/>
    <s v="Reservation"/>
    <s v="HMHP8Q8BHA"/>
    <d v="2022-04-01T00:00:00"/>
    <d v="2022-04-03T00:00:00"/>
    <n v="2"/>
    <s v="Nichol Pennie"/>
    <x v="0"/>
    <n v="334.65"/>
    <n v="10.35"/>
    <n v="75"/>
    <n v="345"/>
    <n v="60.04"/>
  </r>
  <r>
    <x v="10"/>
    <s v="Reservation"/>
    <s v="HMKJZNEHAR"/>
    <d v="2022-04-01T00:00:00"/>
    <d v="2022-04-03T00:00:00"/>
    <n v="2"/>
    <s v="Shane Povlick"/>
    <x v="3"/>
    <n v="155.19999999999999"/>
    <n v="4.8"/>
    <n v="0"/>
    <n v="160"/>
    <n v="27.84"/>
  </r>
  <r>
    <x v="11"/>
    <s v="Resolution Payout"/>
    <s v="HMF898D3Y2"/>
    <d v="2022-04-04T00:00:00"/>
    <d v="2022-06-30T00:00:00"/>
    <n v="87"/>
    <s v="Chad Pitton"/>
    <x v="2"/>
    <n v="180"/>
    <m/>
    <m/>
    <n v="180"/>
    <m/>
  </r>
  <r>
    <x v="12"/>
    <s v="Reservation"/>
    <s v="HMF898D3Y2"/>
    <d v="2022-04-04T00:00:00"/>
    <d v="2022-06-30T00:00:00"/>
    <m/>
    <s v="Chad Pitton"/>
    <x v="2"/>
    <n v="1926.29"/>
    <n v="59.58"/>
    <n v="22.41"/>
    <n v="1985.87"/>
    <n v="335"/>
  </r>
  <r>
    <x v="13"/>
    <s v="Reservation"/>
    <s v="HMF898D3Y2"/>
    <d v="2022-04-04T00:00:00"/>
    <d v="2022-06-30T00:00:00"/>
    <m/>
    <s v="Chad Pitton"/>
    <x v="2"/>
    <n v="2296.7199999999998"/>
    <n v="71.03"/>
    <n v="26.72"/>
    <n v="2367.75"/>
    <n v="399.42"/>
  </r>
  <r>
    <x v="14"/>
    <s v="Reservation"/>
    <s v="HMF898D3Y2"/>
    <d v="2022-04-04T00:00:00"/>
    <d v="2022-06-30T00:00:00"/>
    <m/>
    <s v="Chad Pitton"/>
    <x v="2"/>
    <n v="2222.64"/>
    <n v="68.739999999999995"/>
    <n v="25.86"/>
    <n v="2291.38"/>
    <n v="386.54"/>
  </r>
  <r>
    <x v="15"/>
    <s v="Reservation"/>
    <s v="HMQPJKBSD9"/>
    <d v="2022-04-08T00:00:00"/>
    <d v="2022-04-11T00:00:00"/>
    <n v="3"/>
    <s v="Maylan Nguyen"/>
    <x v="0"/>
    <n v="397.12"/>
    <n v="12.28"/>
    <n v="75"/>
    <n v="409.4"/>
    <n v="71.25"/>
  </r>
  <r>
    <x v="15"/>
    <s v="Reservation"/>
    <s v="HMNBRZFBPH"/>
    <d v="2022-04-08T00:00:00"/>
    <d v="2022-04-11T00:00:00"/>
    <n v="3"/>
    <s v="Michael Floiran"/>
    <x v="3"/>
    <n v="315.25"/>
    <n v="9.75"/>
    <n v="0"/>
    <n v="325"/>
    <n v="56.56"/>
  </r>
  <r>
    <x v="16"/>
    <s v="Reservation"/>
    <s v="HM32QJW3MF"/>
    <d v="2022-04-15T00:00:00"/>
    <d v="2022-04-18T00:00:00"/>
    <n v="3"/>
    <s v="Allison Bazzle"/>
    <x v="0"/>
    <n v="453.77"/>
    <n v="14.03"/>
    <n v="85"/>
    <n v="467.8"/>
    <n v="81.41"/>
  </r>
  <r>
    <x v="16"/>
    <s v="Reservation"/>
    <s v="HMA3QRZ3Y3"/>
    <d v="2022-04-15T00:00:00"/>
    <d v="2022-04-17T00:00:00"/>
    <n v="2"/>
    <s v="Haley Applebee"/>
    <x v="3"/>
    <n v="417.1"/>
    <n v="12.9"/>
    <n v="80"/>
    <n v="430"/>
    <n v="74.83"/>
  </r>
  <r>
    <x v="17"/>
    <s v="Reservation"/>
    <s v="HMBXRAEQP9"/>
    <d v="2022-04-22T00:00:00"/>
    <d v="2022-04-24T00:00:00"/>
    <n v="2"/>
    <s v="Kelsey Smith"/>
    <x v="0"/>
    <n v="334.65"/>
    <n v="10.35"/>
    <n v="75"/>
    <n v="345"/>
    <n v="60.04"/>
  </r>
  <r>
    <x v="18"/>
    <s v="Reservation"/>
    <s v="HMTMF2EXHQ"/>
    <d v="2022-04-23T00:00:00"/>
    <d v="2022-04-24T00:00:00"/>
    <n v="1"/>
    <s v="Jonathan Molnar"/>
    <x v="3"/>
    <n v="97"/>
    <n v="3"/>
    <n v="0"/>
    <n v="100"/>
    <n v="17.399999999999999"/>
  </r>
  <r>
    <x v="19"/>
    <s v="Reservation"/>
    <s v="HM83K9D3E3"/>
    <d v="2022-04-24T00:00:00"/>
    <d v="2022-07-24T00:00:00"/>
    <m/>
    <s v="Jena Lafferty"/>
    <x v="0"/>
    <n v="2606.6"/>
    <n v="80.62"/>
    <n v="24.97"/>
    <n v="2687.22"/>
    <n v="0"/>
  </r>
  <r>
    <x v="20"/>
    <s v="Reservation"/>
    <s v="HM83K9D3E3"/>
    <d v="2022-04-24T00:00:00"/>
    <d v="2022-07-24T00:00:00"/>
    <m/>
    <s v="Jena Lafferty"/>
    <x v="0"/>
    <n v="2651.06"/>
    <n v="81.99"/>
    <n v="25.4"/>
    <n v="2733.05"/>
    <n v="0"/>
  </r>
  <r>
    <x v="21"/>
    <s v="Reservation"/>
    <s v="HM83K9D3E3"/>
    <d v="2022-04-24T00:00:00"/>
    <d v="2022-07-24T00:00:00"/>
    <n v="91"/>
    <s v="Jena Lafferty"/>
    <x v="0"/>
    <n v="2570.2399999999998"/>
    <n v="79.489999999999995"/>
    <n v="24.63"/>
    <n v="2649.73"/>
    <n v="0"/>
  </r>
  <r>
    <x v="7"/>
    <s v="Reservation"/>
    <s v="HM4ZNYC3MP"/>
    <d v="2022-04-29T00:00:00"/>
    <d v="2022-05-01T00:00:00"/>
    <n v="2"/>
    <s v="Carolyn Cornfield"/>
    <x v="3"/>
    <n v="378.3"/>
    <n v="11.7"/>
    <n v="80"/>
    <n v="390"/>
    <n v="67.87"/>
  </r>
  <r>
    <x v="22"/>
    <s v="Reservation"/>
    <s v="HMBNKRH93Y"/>
    <d v="2022-04-30T00:00:00"/>
    <d v="2022-05-02T00:00:00"/>
    <n v="2"/>
    <s v="Jamie Vroman"/>
    <x v="1"/>
    <n v="291"/>
    <n v="9"/>
    <n v="75"/>
    <n v="300"/>
    <n v="52.21"/>
  </r>
  <r>
    <x v="13"/>
    <s v="Reservation"/>
    <s v="HMRN88BCA4"/>
    <d v="2022-05-04T00:00:00"/>
    <d v="2022-05-11T00:00:00"/>
    <m/>
    <s v="Csaba Keresztes"/>
    <x v="1"/>
    <n v="90.64"/>
    <n v="2.8"/>
    <n v="9.52"/>
    <n v="93.44"/>
    <n v="16.260000000000002"/>
  </r>
  <r>
    <x v="13"/>
    <s v="Reservation"/>
    <s v="HMRN88BCA4"/>
    <d v="2022-05-04T00:00:00"/>
    <d v="2022-05-11T00:00:00"/>
    <m/>
    <s v="Csaba Keresztes"/>
    <x v="1"/>
    <n v="89.63"/>
    <n v="2.77"/>
    <n v="9.41"/>
    <n v="92.4"/>
    <n v="16.079999999999998"/>
  </r>
  <r>
    <x v="13"/>
    <s v="Reservation"/>
    <s v="HMRN88BCA4"/>
    <d v="2022-05-04T00:00:00"/>
    <d v="2022-05-11T00:00:00"/>
    <n v="7"/>
    <s v="Csaba Keresztes"/>
    <x v="1"/>
    <n v="534.13"/>
    <n v="16.52"/>
    <n v="56.07"/>
    <n v="550.65"/>
    <n v="95.83"/>
  </r>
  <r>
    <x v="23"/>
    <s v="Reservation"/>
    <s v="HMABMTYQ3K"/>
    <d v="2022-05-05T00:00:00"/>
    <d v="2022-05-12T00:00:00"/>
    <n v="7"/>
    <s v="Phillip"/>
    <x v="3"/>
    <n v="97"/>
    <n v="3"/>
    <n v="0"/>
    <n v="100"/>
    <n v="32.86"/>
  </r>
  <r>
    <x v="24"/>
    <s v="Reservation"/>
    <s v="HMRTR2DEMH"/>
    <d v="2022-05-06T00:00:00"/>
    <d v="2022-05-08T00:00:00"/>
    <n v="2"/>
    <s v="Alex Crouch"/>
    <x v="3"/>
    <n v="308.45999999999998"/>
    <n v="9.5399999999999991"/>
    <n v="80"/>
    <n v="318"/>
    <n v="55.34"/>
  </r>
  <r>
    <x v="25"/>
    <s v="Reservation"/>
    <s v="HMXBJWBCAD"/>
    <d v="2022-05-12T00:00:00"/>
    <d v="2022-05-15T00:00:00"/>
    <n v="3"/>
    <s v="Kayla Parchia"/>
    <x v="1"/>
    <n v="386.79"/>
    <n v="11.96"/>
    <n v="75"/>
    <n v="398.75"/>
    <n v="69.39"/>
  </r>
  <r>
    <x v="26"/>
    <s v="Reservation"/>
    <s v="HMEECRP52Z"/>
    <d v="2022-05-13T00:00:00"/>
    <d v="2022-05-15T00:00:00"/>
    <n v="2"/>
    <s v="Jessica Ervin"/>
    <x v="3"/>
    <n v="155.19999999999999"/>
    <n v="4.8"/>
    <n v="0"/>
    <n v="160"/>
    <n v="27.84"/>
  </r>
  <r>
    <x v="27"/>
    <s v="Reservation"/>
    <s v="HMJJKRQK5R"/>
    <d v="2022-05-20T00:00:00"/>
    <d v="2022-05-22T00:00:00"/>
    <n v="2"/>
    <s v="Amanda Volpi"/>
    <x v="3"/>
    <n v="332.71"/>
    <n v="10.29"/>
    <n v="95"/>
    <n v="343"/>
    <n v="59.69"/>
  </r>
  <r>
    <x v="28"/>
    <s v="Reservation"/>
    <s v="HMFAYRNNNC"/>
    <d v="2022-05-28T00:00:00"/>
    <d v="2022-06-11T00:00:00"/>
    <n v="14"/>
    <s v="Lars Lohmeyer"/>
    <x v="1"/>
    <n v="1382.25"/>
    <n v="42.75"/>
    <n v="75"/>
    <n v="1425"/>
    <n v="248"/>
  </r>
  <r>
    <x v="28"/>
    <s v="Reservation"/>
    <s v="HMZP9PMHD3"/>
    <d v="2022-05-28T00:00:00"/>
    <d v="2022-06-03T00:00:00"/>
    <n v="6"/>
    <s v="Margaret Dabbs"/>
    <x v="3"/>
    <n v="810.92"/>
    <n v="25.08"/>
    <n v="95"/>
    <n v="836"/>
    <n v="145.49"/>
  </r>
  <r>
    <x v="29"/>
    <s v="Reservation"/>
    <s v="HMCWK3A8BB"/>
    <d v="2022-06-05T00:00:00"/>
    <d v="2022-07-08T00:00:00"/>
    <m/>
    <s v="Joseph Bullock"/>
    <x v="3"/>
    <n v="290.01"/>
    <n v="8.9700000000000006"/>
    <n v="8.19"/>
    <n v="298.98"/>
    <n v="50.44"/>
  </r>
  <r>
    <x v="30"/>
    <s v="Reservation"/>
    <s v="HMCWK3A8BB"/>
    <d v="2022-06-05T00:00:00"/>
    <d v="2022-07-08T00:00:00"/>
    <n v="33"/>
    <s v="Joseph Bullock"/>
    <x v="3"/>
    <n v="3074.68"/>
    <n v="95.09"/>
    <n v="86.81"/>
    <n v="3169.77"/>
    <n v="534.71"/>
  </r>
  <r>
    <x v="31"/>
    <s v="Reservation"/>
    <s v="HMQ3WQM429"/>
    <d v="2022-06-11T00:00:00"/>
    <d v="2022-06-24T00:00:00"/>
    <m/>
    <s v="Rafael Dell Agnolo"/>
    <x v="1"/>
    <n v="291"/>
    <n v="9"/>
    <n v="0"/>
    <n v="300"/>
    <n v="52.21"/>
  </r>
  <r>
    <x v="31"/>
    <s v="Reservation"/>
    <s v="HMQ3WQM429"/>
    <d v="2022-06-11T00:00:00"/>
    <d v="2022-06-24T00:00:00"/>
    <n v="13"/>
    <s v="Rafael Dell Agnolo"/>
    <x v="1"/>
    <n v="970"/>
    <n v="30"/>
    <n v="0"/>
    <n v="1000"/>
    <n v="174.03"/>
  </r>
  <r>
    <x v="32"/>
    <s v="Reservation"/>
    <s v="HMAQ8MES29"/>
    <d v="2022-06-28T00:00:00"/>
    <d v="2022-06-30T00:00:00"/>
    <n v="2"/>
    <s v="Kristin Hendrix"/>
    <x v="1"/>
    <n v="326.89"/>
    <n v="10.11"/>
    <n v="95"/>
    <n v="337"/>
    <n v="58.65"/>
  </r>
  <r>
    <x v="33"/>
    <s v="Reservation"/>
    <s v="HME5R2AMHK"/>
    <d v="2022-07-02T00:00:00"/>
    <d v="2022-07-05T00:00:00"/>
    <n v="3"/>
    <s v="Tyler Frey"/>
    <x v="2"/>
    <n v="454.93"/>
    <n v="14.07"/>
    <n v="85"/>
    <n v="469"/>
    <n v="81.62"/>
  </r>
  <r>
    <x v="29"/>
    <s v="Reservation"/>
    <s v="HMKCMT3WCJ"/>
    <d v="2022-07-05T00:00:00"/>
    <d v="2022-07-16T00:00:00"/>
    <n v="11"/>
    <s v="Tyler Woods"/>
    <x v="2"/>
    <n v="1233.3599999999999"/>
    <n v="38.14"/>
    <n v="85"/>
    <n v="1271.5"/>
    <n v="221.28"/>
  </r>
  <r>
    <x v="34"/>
    <s v="Reservation"/>
    <s v="HMT3EWZZNA"/>
    <d v="2022-07-07T00:00:00"/>
    <d v="2022-07-09T00:00:00"/>
    <n v="2"/>
    <s v="Ariana Lulani"/>
    <x v="1"/>
    <n v="309.82"/>
    <n v="9.58"/>
    <n v="95"/>
    <n v="319.39999999999998"/>
    <n v="55.58"/>
  </r>
  <r>
    <x v="35"/>
    <s v="Reservation"/>
    <s v="HMJ9BNMABM"/>
    <d v="2022-07-08T00:00:00"/>
    <d v="2022-07-10T00:00:00"/>
    <n v="2"/>
    <s v="Maria Rodriguez"/>
    <x v="3"/>
    <n v="317.19"/>
    <n v="9.81"/>
    <n v="95"/>
    <n v="327"/>
    <n v="56.91"/>
  </r>
  <r>
    <x v="36"/>
    <s v="Reservation"/>
    <s v="HM523FCPSR"/>
    <d v="2022-07-15T00:00:00"/>
    <d v="2022-07-17T00:00:00"/>
    <n v="2"/>
    <s v="Erica Creighton"/>
    <x v="3"/>
    <n v="392.85"/>
    <n v="12.15"/>
    <n v="95"/>
    <n v="405"/>
    <n v="70.48"/>
  </r>
  <r>
    <x v="37"/>
    <s v="Reservation"/>
    <s v="HMTZ3ZRQ4J"/>
    <d v="2022-07-19T00:00:00"/>
    <d v="2022-07-21T00:00:00"/>
    <n v="2"/>
    <s v="Sebastian Guerrero"/>
    <x v="3"/>
    <n v="276.83999999999997"/>
    <n v="8.56"/>
    <n v="95"/>
    <n v="285.39999999999998"/>
    <n v="49.67"/>
  </r>
  <r>
    <x v="38"/>
    <s v="Reservation"/>
    <s v="HMAWYY8XDZ"/>
    <d v="2022-07-21T00:00:00"/>
    <d v="2022-07-25T00:00:00"/>
    <n v="4"/>
    <s v="Bruce McGraw"/>
    <x v="2"/>
    <n v="551.92999999999995"/>
    <n v="17.07"/>
    <n v="85"/>
    <n v="569"/>
    <n v="99.02"/>
  </r>
  <r>
    <x v="38"/>
    <s v="Reservation"/>
    <s v="HMQC9MDBJZ"/>
    <d v="2022-07-21T00:00:00"/>
    <d v="2022-07-24T00:00:00"/>
    <n v="3"/>
    <s v="Dawn Rasinske"/>
    <x v="3"/>
    <n v="485"/>
    <n v="15"/>
    <n v="0"/>
    <n v="500"/>
    <n v="87.01"/>
  </r>
  <r>
    <x v="38"/>
    <s v="Reservation"/>
    <s v="HMRY3PQTS4"/>
    <d v="2022-07-21T00:00:00"/>
    <d v="2022-07-24T00:00:00"/>
    <n v="3"/>
    <s v="Demetrius"/>
    <x v="2"/>
    <n v="186.24"/>
    <n v="5.76"/>
    <n v="0"/>
    <n v="192"/>
    <n v="0"/>
  </r>
  <r>
    <x v="39"/>
    <s v="Reservation"/>
    <s v="HMDAEAWXJS"/>
    <d v="2022-07-22T00:00:00"/>
    <d v="2022-07-24T00:00:00"/>
    <n v="2"/>
    <s v="Kristyn Thiel"/>
    <x v="1"/>
    <n v="412.25"/>
    <n v="12.75"/>
    <n v="95"/>
    <n v="425"/>
    <n v="73.959999999999994"/>
  </r>
  <r>
    <x v="40"/>
    <s v="Reservation"/>
    <s v="HMHYQTCFAT"/>
    <d v="2022-07-25T00:00:00"/>
    <d v="2022-08-01T00:00:00"/>
    <n v="7"/>
    <s v="Amanda Schultz"/>
    <x v="2"/>
    <n v="720.71"/>
    <n v="22.29"/>
    <n v="85"/>
    <n v="743"/>
    <n v="129.30000000000001"/>
  </r>
  <r>
    <x v="41"/>
    <s v="Reservation"/>
    <s v="HMDS2QA4AX"/>
    <d v="2022-07-27T00:00:00"/>
    <d v="2022-08-02T00:00:00"/>
    <n v="6"/>
    <s v="Rico Bohannon"/>
    <x v="0"/>
    <n v="213.4"/>
    <n v="6.6"/>
    <n v="23.97"/>
    <n v="220"/>
    <n v="38.29"/>
  </r>
  <r>
    <x v="41"/>
    <s v="Reservation"/>
    <s v="HMDS2QA4AX"/>
    <d v="2022-07-27T00:00:00"/>
    <d v="2022-08-02T00:00:00"/>
    <n v="6"/>
    <s v="Rico Bohannon"/>
    <x v="0"/>
    <n v="543.39"/>
    <n v="16.809999999999999"/>
    <n v="61.03"/>
    <n v="560.20000000000005"/>
    <n v="97.49"/>
  </r>
  <r>
    <x v="42"/>
    <s v="Reservation"/>
    <s v="HM8MEDCEQC"/>
    <d v="2022-07-28T00:00:00"/>
    <d v="2022-07-31T00:00:00"/>
    <n v="3"/>
    <s v="Fatara Odifa"/>
    <x v="3"/>
    <n v="406.43"/>
    <n v="12.57"/>
    <n v="95"/>
    <n v="419"/>
    <n v="72.92"/>
  </r>
  <r>
    <x v="43"/>
    <s v="Reservation"/>
    <s v="HMETRMXM9R"/>
    <d v="2022-07-29T00:00:00"/>
    <d v="2022-07-31T00:00:00"/>
    <n v="2"/>
    <s v="Alexis Bendyna"/>
    <x v="1"/>
    <n v="362.78"/>
    <n v="11.22"/>
    <n v="95"/>
    <n v="374"/>
    <n v="65.09"/>
  </r>
  <r>
    <x v="44"/>
    <s v="Reservation"/>
    <s v="HMHN284XRF"/>
    <d v="2022-08-02T00:00:00"/>
    <d v="2022-08-03T00:00:00"/>
    <n v="1"/>
    <s v="Ruby Baker"/>
    <x v="0"/>
    <n v="195.21"/>
    <n v="6.04"/>
    <n v="85"/>
    <n v="201.25"/>
    <n v="35.020000000000003"/>
  </r>
  <r>
    <x v="45"/>
    <s v="Reservation"/>
    <s v="HMQBFDPTZ2"/>
    <d v="2022-08-05T00:00:00"/>
    <d v="2022-08-07T00:00:00"/>
    <n v="2"/>
    <s v="Eric Sutton"/>
    <x v="4"/>
    <n v="1160.1199999999999"/>
    <n v="35.880000000000003"/>
    <n v="300"/>
    <n v="1196"/>
    <n v="208.14"/>
  </r>
  <r>
    <x v="46"/>
    <s v="Reservation"/>
    <s v="HMTYQYJ2FE"/>
    <d v="2022-08-08T00:00:00"/>
    <d v="2022-08-12T00:00:00"/>
    <n v="4"/>
    <s v="David Coman-Hidy"/>
    <x v="0"/>
    <n v="509.25"/>
    <n v="15.75"/>
    <n v="85"/>
    <n v="525"/>
    <n v="91.37"/>
  </r>
  <r>
    <x v="47"/>
    <s v="Resolution Payout"/>
    <s v="HMK2XERREF"/>
    <d v="2022-08-08T00:00:00"/>
    <d v="2022-08-27T00:00:00"/>
    <m/>
    <s v="Scott Chamberlain"/>
    <x v="1"/>
    <n v="89"/>
    <m/>
    <m/>
    <n v="89"/>
    <m/>
  </r>
  <r>
    <x v="46"/>
    <s v="Reservation"/>
    <s v="HMK2XERREF"/>
    <d v="2022-08-08T00:00:00"/>
    <d v="2022-08-27T00:00:00"/>
    <m/>
    <s v="Scott Chamberlain"/>
    <x v="1"/>
    <n v="1018.5"/>
    <n v="31.5"/>
    <n v="0"/>
    <n v="1050"/>
    <n v="182.73"/>
  </r>
  <r>
    <x v="46"/>
    <s v="Reservation"/>
    <s v="HMK2XERREF"/>
    <d v="2022-08-08T00:00:00"/>
    <d v="2022-08-27T00:00:00"/>
    <n v="19"/>
    <s v="Scott Chamberlain"/>
    <x v="1"/>
    <n v="470.45"/>
    <n v="14.55"/>
    <n v="0"/>
    <n v="485"/>
    <n v="84.41"/>
  </r>
  <r>
    <x v="48"/>
    <s v="Reservation"/>
    <s v="HM9CSZ2Y5Q"/>
    <d v="2022-08-12T00:00:00"/>
    <d v="2022-08-22T00:00:00"/>
    <m/>
    <s v="Megan Wunsch"/>
    <x v="3"/>
    <n v="218.25"/>
    <n v="6.75"/>
    <n v="15.92"/>
    <n v="225"/>
    <n v="39.159999999999997"/>
  </r>
  <r>
    <x v="48"/>
    <s v="Reservation"/>
    <s v="HM9CSZ2Y5Q"/>
    <d v="2022-08-12T00:00:00"/>
    <d v="2022-08-22T00:00:00"/>
    <m/>
    <s v="Megan Wunsch"/>
    <x v="3"/>
    <n v="96.03"/>
    <n v="2.97"/>
    <n v="7.01"/>
    <n v="99"/>
    <n v="17.23"/>
  </r>
  <r>
    <x v="48"/>
    <s v="Reservation"/>
    <s v="HM9CSZ2Y5Q"/>
    <d v="2022-08-12T00:00:00"/>
    <d v="2022-08-22T00:00:00"/>
    <m/>
    <s v="Megan Wunsch"/>
    <x v="3"/>
    <n v="801.95"/>
    <n v="24.81"/>
    <n v="58.5"/>
    <n v="826.76"/>
    <n v="143.88"/>
  </r>
  <r>
    <x v="48"/>
    <s v="Reservation"/>
    <s v="HM9CSZ2Y5Q"/>
    <d v="2022-08-12T00:00:00"/>
    <d v="2022-08-22T00:00:00"/>
    <n v="10"/>
    <s v="Megan Wunsch"/>
    <x v="3"/>
    <n v="185.99"/>
    <n v="5.75"/>
    <n v="13.57"/>
    <n v="191.74"/>
    <n v="33.369999999999997"/>
  </r>
  <r>
    <x v="48"/>
    <s v="Reservation"/>
    <s v="HMA2EKDE23"/>
    <d v="2022-08-12T00:00:00"/>
    <d v="2022-08-18T00:00:00"/>
    <n v="6"/>
    <s v="Nora Berry"/>
    <x v="0"/>
    <n v="756.79"/>
    <n v="23.41"/>
    <n v="85"/>
    <n v="780.2"/>
    <n v="135.78"/>
  </r>
  <r>
    <x v="49"/>
    <s v="Reservation"/>
    <s v="HM42EZSRMS"/>
    <d v="2022-08-16T00:00:00"/>
    <d v="2022-08-25T00:00:00"/>
    <n v="9"/>
    <s v="Андрей Чмелев"/>
    <x v="2"/>
    <n v="741.76"/>
    <n v="22.94"/>
    <n v="85"/>
    <n v="764.7"/>
    <n v="133.08000000000001"/>
  </r>
  <r>
    <x v="50"/>
    <s v="Reservation"/>
    <s v="HMPXKCXF9K"/>
    <d v="2022-08-19T00:00:00"/>
    <d v="2022-08-21T00:00:00"/>
    <n v="2"/>
    <s v="Erin Mohon"/>
    <x v="0"/>
    <n v="300.7"/>
    <n v="9.3000000000000007"/>
    <n v="85"/>
    <n v="310"/>
    <n v="53.95"/>
  </r>
  <r>
    <x v="51"/>
    <s v="Reservation"/>
    <s v="HMFRJES34W"/>
    <d v="2022-08-25T00:00:00"/>
    <d v="2022-08-28T00:00:00"/>
    <n v="3"/>
    <s v="Nora Berry"/>
    <x v="0"/>
    <n v="419.62"/>
    <n v="12.98"/>
    <n v="85"/>
    <n v="432.6"/>
    <n v="75.28"/>
  </r>
  <r>
    <x v="52"/>
    <s v="Reservation"/>
    <s v="HME5S3ZTJC"/>
    <d v="2022-08-26T00:00:00"/>
    <d v="2022-08-28T00:00:00"/>
    <n v="2"/>
    <s v="Dallon Adams"/>
    <x v="2"/>
    <n v="305.06"/>
    <n v="9.44"/>
    <n v="85"/>
    <n v="314.5"/>
    <n v="54.73"/>
  </r>
  <r>
    <x v="52"/>
    <s v="Reservation"/>
    <s v="HMSMENQ5A4"/>
    <d v="2022-08-26T00:00:00"/>
    <d v="2022-08-29T00:00:00"/>
    <n v="3"/>
    <s v="Thandie Masuku"/>
    <x v="3"/>
    <n v="390.91"/>
    <n v="12.09"/>
    <n v="95"/>
    <n v="403"/>
    <n v="70.13"/>
  </r>
  <r>
    <x v="53"/>
    <s v="Reservation"/>
    <s v="HME84DBZZ5"/>
    <d v="2022-08-27T00:00:00"/>
    <d v="2022-09-01T00:00:00"/>
    <n v="5"/>
    <s v="Scott Chamberlain"/>
    <x v="1"/>
    <n v="470.45"/>
    <n v="14.55"/>
    <n v="95"/>
    <n v="485"/>
    <n v="84.4"/>
  </r>
  <r>
    <x v="54"/>
    <s v="Reservation"/>
    <s v="HM4CYKTXA3"/>
    <d v="2022-09-02T00:00:00"/>
    <d v="2022-09-05T00:00:00"/>
    <n v="3"/>
    <s v="Maya Daniels"/>
    <x v="4"/>
    <n v="1687.8"/>
    <n v="52.2"/>
    <n v="300"/>
    <n v="1740"/>
    <n v="302.81"/>
  </r>
  <r>
    <x v="55"/>
    <s v="Reservation"/>
    <s v="HMFZ25D438"/>
    <d v="2022-09-05T00:00:00"/>
    <d v="2022-09-08T00:00:00"/>
    <n v="3"/>
    <s v="Abby Hester"/>
    <x v="1"/>
    <n v="421.22"/>
    <n v="13.03"/>
    <n v="95"/>
    <n v="434.25"/>
    <n v="75.569999999999993"/>
  </r>
  <r>
    <x v="56"/>
    <s v="Reservation"/>
    <s v="HMKZMS4JDC"/>
    <d v="2022-09-09T00:00:00"/>
    <d v="2022-09-22T00:00:00"/>
    <n v="13"/>
    <s v="Alison Wieder"/>
    <x v="2"/>
    <n v="1426.87"/>
    <n v="44.13"/>
    <n v="85"/>
    <n v="1471"/>
    <n v="256"/>
  </r>
  <r>
    <x v="56"/>
    <s v="Reservation"/>
    <s v="HMXHHA2TP3"/>
    <d v="2022-09-09T00:00:00"/>
    <d v="2022-09-11T00:00:00"/>
    <n v="2"/>
    <s v="Olivia Hoff"/>
    <x v="0"/>
    <n v="480.15"/>
    <n v="14.85"/>
    <n v="85"/>
    <n v="495"/>
    <n v="86.14"/>
  </r>
  <r>
    <x v="56"/>
    <s v="Reservation"/>
    <s v="HMFHM8K2X4"/>
    <d v="2022-09-09T00:00:00"/>
    <d v="2022-09-11T00:00:00"/>
    <n v="2"/>
    <s v="Patrick Shelton"/>
    <x v="1"/>
    <n v="276.5"/>
    <n v="8.5500000000000007"/>
    <n v="95"/>
    <n v="285.05"/>
    <n v="49.61"/>
  </r>
  <r>
    <x v="56"/>
    <s v="Reservation"/>
    <s v="HMRHS4N2AM"/>
    <d v="2022-09-09T00:00:00"/>
    <d v="2022-09-11T00:00:00"/>
    <n v="2"/>
    <s v="Shawn Lewis"/>
    <x v="3"/>
    <n v="301.67"/>
    <n v="9.33"/>
    <n v="95"/>
    <n v="311"/>
    <n v="54.12"/>
  </r>
  <r>
    <x v="57"/>
    <s v="Reservation"/>
    <s v="HMB95KRMJX"/>
    <d v="2022-09-15T00:00:00"/>
    <d v="2022-09-19T00:00:00"/>
    <n v="4"/>
    <s v="Megs C"/>
    <x v="0"/>
    <n v="657.47"/>
    <n v="20.329999999999998"/>
    <n v="85"/>
    <n v="677.8"/>
    <n v="117.96"/>
  </r>
  <r>
    <x v="57"/>
    <s v="Reservation"/>
    <s v="HMJ9X5ARNZ"/>
    <d v="2022-09-15T00:00:00"/>
    <d v="2022-09-17T00:00:00"/>
    <n v="2"/>
    <s v="Michaela Meadows"/>
    <x v="3"/>
    <n v="278.39"/>
    <n v="8.61"/>
    <n v="95"/>
    <n v="287"/>
    <n v="49.95"/>
  </r>
  <r>
    <x v="58"/>
    <s v="Reservation"/>
    <s v="HMRKDYPZB5"/>
    <d v="2022-09-16T00:00:00"/>
    <d v="2022-09-18T00:00:00"/>
    <n v="2"/>
    <s v="Cloie Ballard"/>
    <x v="1"/>
    <n v="326.7"/>
    <n v="10.1"/>
    <n v="95"/>
    <n v="336.8"/>
    <n v="58.61"/>
  </r>
  <r>
    <x v="59"/>
    <s v="Reservation"/>
    <s v="HMKXEMAFRJ"/>
    <d v="2022-09-17T00:00:00"/>
    <d v="2022-09-19T00:00:00"/>
    <n v="2"/>
    <s v="Magan Ward"/>
    <x v="3"/>
    <n v="281.49"/>
    <n v="8.7100000000000009"/>
    <n v="95"/>
    <n v="290.2"/>
    <n v="50.5"/>
  </r>
  <r>
    <x v="60"/>
    <s v="Reservation"/>
    <s v="HM2C2BXCQ5"/>
    <d v="2022-09-22T00:00:00"/>
    <d v="2022-09-25T00:00:00"/>
    <n v="3"/>
    <s v="Thomas Pennington"/>
    <x v="4"/>
    <n v="1843"/>
    <n v="57"/>
    <n v="300"/>
    <n v="1900"/>
    <n v="330.66"/>
  </r>
  <r>
    <x v="61"/>
    <s v="Reservation"/>
    <s v="HMCTCBRXXM"/>
    <d v="2022-09-28T00:00:00"/>
    <d v="2022-10-02T00:00:00"/>
    <n v="4"/>
    <s v="Majira Ambroise"/>
    <x v="3"/>
    <n v="574.09"/>
    <n v="17.760000000000002"/>
    <n v="95"/>
    <n v="591.85"/>
    <n v="103"/>
  </r>
  <r>
    <x v="62"/>
    <s v="Reservation"/>
    <s v="HMSXR92QT2"/>
    <d v="2022-09-29T00:00:00"/>
    <d v="2022-10-07T00:00:00"/>
    <n v="8"/>
    <s v="Adam Chang"/>
    <x v="2"/>
    <n v="887.55"/>
    <n v="27.45"/>
    <n v="85"/>
    <n v="915"/>
    <n v="159.24"/>
  </r>
  <r>
    <x v="62"/>
    <s v="Reservation"/>
    <s v="HM5YJ4T3QZ"/>
    <d v="2022-09-29T00:00:00"/>
    <d v="2022-10-03T00:00:00"/>
    <n v="4"/>
    <s v="Rebecca Lindsey"/>
    <x v="1"/>
    <n v="666.39"/>
    <n v="20.61"/>
    <n v="95"/>
    <n v="687"/>
    <n v="119.56"/>
  </r>
  <r>
    <x v="63"/>
    <s v="Reservation"/>
    <s v="HMDJSR32KY"/>
    <d v="2022-09-30T00:00:00"/>
    <d v="2022-10-04T00:00:00"/>
    <n v="4"/>
    <s v="Yvonne Smith"/>
    <x v="0"/>
    <n v="550.22"/>
    <n v="17.02"/>
    <n v="85"/>
    <n v="567.24"/>
    <n v="98.72"/>
  </r>
  <r>
    <x v="64"/>
    <s v="Reservation"/>
    <s v="HMKTSS9RNN"/>
    <d v="2022-10-05T00:00:00"/>
    <d v="2022-10-21T00:00:00"/>
    <n v="16"/>
    <s v="Sam Copman"/>
    <x v="3"/>
    <n v="2039.91"/>
    <n v="63.09"/>
    <n v="95"/>
    <n v="2103"/>
    <n v="365.98"/>
  </r>
  <r>
    <x v="65"/>
    <s v="Reservation"/>
    <s v="HMRBJ8CNP3"/>
    <d v="2022-10-07T00:00:00"/>
    <d v="2022-10-10T00:00:00"/>
    <n v="3"/>
    <s v="Melanie Johnson-Rambo"/>
    <x v="2"/>
    <n v="375"/>
    <n v="11.6"/>
    <n v="85"/>
    <n v="386.6"/>
    <n v="67.28"/>
  </r>
  <r>
    <x v="65"/>
    <s v="Reservation"/>
    <s v="HM2Q2A4HAC"/>
    <d v="2022-10-07T00:00:00"/>
    <d v="2022-10-09T00:00:00"/>
    <n v="2"/>
    <s v="Priscilla Delano"/>
    <x v="1"/>
    <n v="389.84"/>
    <n v="12.06"/>
    <n v="95"/>
    <n v="401.9"/>
    <n v="69.94"/>
  </r>
  <r>
    <x v="65"/>
    <s v="Reservation"/>
    <s v="HMRQHTTXK3"/>
    <d v="2022-10-07T00:00:00"/>
    <d v="2022-10-09T00:00:00"/>
    <n v="2"/>
    <s v="Tamika Dukes"/>
    <x v="0"/>
    <n v="383.15"/>
    <n v="11.85"/>
    <n v="85"/>
    <n v="395"/>
    <n v="68.739999999999995"/>
  </r>
  <r>
    <x v="66"/>
    <s v="Furnished Finder"/>
    <s v="N/A"/>
    <d v="2022-10-09T00:00:00"/>
    <d v="2023-01-14T00:00:00"/>
    <n v="97"/>
    <s v="Dylan Lee"/>
    <x v="1"/>
    <n v="8064"/>
    <n v="0"/>
    <n v="100"/>
    <n v="8064"/>
    <n v="1370.88"/>
  </r>
  <r>
    <x v="67"/>
    <s v="Furnished Finder"/>
    <s v="N/A"/>
    <d v="2022-10-10T00:00:00"/>
    <d v="2022-11-30T00:00:00"/>
    <n v="51"/>
    <s v="David Mills"/>
    <x v="2"/>
    <n v="4274"/>
    <n v="0"/>
    <n v="100"/>
    <n v="4274"/>
    <n v="726.58"/>
  </r>
  <r>
    <x v="68"/>
    <s v="Reservation"/>
    <s v="HMZEZFJCPR"/>
    <d v="2022-10-20T00:00:00"/>
    <d v="2022-10-23T00:00:00"/>
    <n v="3"/>
    <s v="Allen Griffin"/>
    <x v="0"/>
    <n v="453.77"/>
    <n v="14.03"/>
    <n v="85"/>
    <n v="467.8"/>
    <n v="81.41"/>
  </r>
  <r>
    <x v="69"/>
    <s v="Reservation"/>
    <s v="HMP4DRAZWB"/>
    <d v="2022-10-21T00:00:00"/>
    <d v="2022-10-23T00:00:00"/>
    <n v="2"/>
    <s v="Keith Matthews"/>
    <x v="3"/>
    <n v="489.85"/>
    <n v="15.15"/>
    <n v="95"/>
    <n v="505"/>
    <n v="87.88"/>
  </r>
  <r>
    <x v="70"/>
    <s v="Reservation"/>
    <s v="HMSB3JFC5D"/>
    <d v="2022-10-25T00:00:00"/>
    <d v="2022-10-28T00:00:00"/>
    <n v="3"/>
    <s v="Julia Gessula"/>
    <x v="0"/>
    <n v="402.55"/>
    <n v="12.45"/>
    <n v="85"/>
    <n v="415"/>
    <n v="72.22"/>
  </r>
  <r>
    <x v="71"/>
    <s v="Furnished Finder"/>
    <s v="N/A"/>
    <d v="2022-10-27T00:00:00"/>
    <d v="2023-01-31T00:00:00"/>
    <n v="96"/>
    <s v="Kara Sobolewski"/>
    <x v="3"/>
    <n v="8835"/>
    <n v="0"/>
    <n v="100"/>
    <n v="8835"/>
    <n v="1501.95"/>
  </r>
  <r>
    <x v="72"/>
    <s v="Adjustment"/>
    <s v="HMTJCWHAK3"/>
    <d v="2022-11-01T00:00:00"/>
    <d v="2022-11-03T00:00:00"/>
    <n v="2"/>
    <s v="Stephanie Mesa"/>
    <x v="0"/>
    <n v="-965.39"/>
    <n v="-29.86"/>
    <n v="-194.47"/>
    <m/>
    <n v="-173.2"/>
  </r>
  <r>
    <x v="72"/>
    <s v="Reservation"/>
    <s v="HMTJCWHAK3"/>
    <d v="2022-11-01T00:00:00"/>
    <d v="2022-11-03T00:00:00"/>
    <n v="2"/>
    <s v="Stephanie Mesa"/>
    <x v="0"/>
    <n v="1387.34"/>
    <n v="42.91"/>
    <n v="279.47000000000003"/>
    <n v="1430.25"/>
    <n v="248.9"/>
  </r>
  <r>
    <x v="73"/>
    <s v="Reservation"/>
    <s v="HM3KFWKTT3"/>
    <d v="2022-11-03T00:00:00"/>
    <d v="2022-11-06T00:00:00"/>
    <n v="3"/>
    <s v="Bryce Foreman"/>
    <x v="0"/>
    <n v="402.55"/>
    <n v="12.45"/>
    <n v="85"/>
    <n v="415"/>
    <n v="72.22"/>
  </r>
  <r>
    <x v="74"/>
    <s v="Reservation"/>
    <s v="HMZPQCPWWH"/>
    <d v="2022-11-04T00:00:00"/>
    <d v="2022-11-06T00:00:00"/>
    <n v="2"/>
    <s v="Kadesha"/>
    <x v="0"/>
    <n v="150.35"/>
    <n v="4.6500000000000004"/>
    <n v="0"/>
    <n v="155"/>
    <n v="0"/>
  </r>
  <r>
    <x v="75"/>
    <s v="Reservation"/>
    <s v="HMH44DRMZK"/>
    <d v="2022-11-10T00:00:00"/>
    <d v="2022-11-13T00:00:00"/>
    <n v="3"/>
    <s v="Steven Gabbard"/>
    <x v="0"/>
    <n v="453.77"/>
    <n v="14.03"/>
    <n v="85"/>
    <n v="467.8"/>
    <n v="81.41"/>
  </r>
  <r>
    <x v="76"/>
    <s v="Reservation"/>
    <s v="HM83YAE58K"/>
    <d v="2022-11-24T00:00:00"/>
    <d v="2022-11-27T00:00:00"/>
    <n v="3"/>
    <s v="Charisma Thomas"/>
    <x v="0"/>
    <n v="342.41"/>
    <n v="10.59"/>
    <n v="85"/>
    <n v="353"/>
    <n v="61.43"/>
  </r>
  <r>
    <x v="77"/>
    <s v="Reservation"/>
    <s v="HMFRCJPD9S"/>
    <d v="2022-12-01T00:00:00"/>
    <d v="2022-12-04T00:00:00"/>
    <n v="3"/>
    <s v="Cindy Leon"/>
    <x v="0"/>
    <n v="445.23"/>
    <n v="13.77"/>
    <n v="85"/>
    <n v="459"/>
    <n v="79.88"/>
  </r>
  <r>
    <x v="77"/>
    <s v="Reservation"/>
    <s v="HM443ZTMAJ"/>
    <d v="2022-12-01T00:00:00"/>
    <d v="2022-12-07T00:00:00"/>
    <n v="6"/>
    <s v="Mackenzie Sullivan"/>
    <x v="2"/>
    <n v="527.67999999999995"/>
    <n v="16.32"/>
    <n v="85"/>
    <n v="544"/>
    <n v="94.67"/>
  </r>
  <r>
    <x v="78"/>
    <s v="Resolution Adjustment"/>
    <s v="HM22S8EXQR"/>
    <d v="2022-12-04T00:00:00"/>
    <d v="2022-12-18T00:00:00"/>
    <n v="14"/>
    <s v="Annie"/>
    <x v="0"/>
    <n v="-600"/>
    <m/>
    <m/>
    <n v="-600"/>
    <m/>
  </r>
  <r>
    <x v="79"/>
    <s v="Reservation"/>
    <s v="HM22S8EXQR"/>
    <d v="2022-12-04T00:00:00"/>
    <d v="2022-12-18T00:00:00"/>
    <m/>
    <s v="Annie"/>
    <x v="0"/>
    <n v="1195.52"/>
    <n v="36.979999999999997"/>
    <n v="0"/>
    <n v="1232.5"/>
    <n v="216.32"/>
  </r>
  <r>
    <x v="80"/>
    <s v="Reservation"/>
    <s v="HMWAHEYMFD"/>
    <d v="2022-12-07T00:00:00"/>
    <d v="2022-12-12T00:00:00"/>
    <n v="5"/>
    <s v="Kelsey Speidel"/>
    <x v="0"/>
    <n v="388"/>
    <n v="12"/>
    <n v="0"/>
    <n v="400"/>
    <n v="69.61"/>
  </r>
  <r>
    <x v="81"/>
    <s v="Reservation"/>
    <s v="HMRB2NQSY4"/>
    <d v="2022-12-09T00:00:00"/>
    <d v="2022-12-12T00:00:00"/>
    <n v="3"/>
    <s v="Jamie Caton"/>
    <x v="2"/>
    <n v="404.49"/>
    <n v="12.51"/>
    <n v="85"/>
    <n v="417"/>
    <n v="72.569999999999993"/>
  </r>
  <r>
    <x v="82"/>
    <s v="Reservation"/>
    <s v="HM8YSYRSMD"/>
    <d v="2022-12-15T00:00:00"/>
    <d v="2022-12-22T00:00:00"/>
    <n v="7"/>
    <s v="Daniel McIlmoyle"/>
    <x v="2"/>
    <n v="652.52"/>
    <n v="20.18"/>
    <n v="85"/>
    <n v="672.7"/>
    <n v="117.07"/>
  </r>
  <r>
    <x v="83"/>
    <s v="Reservation"/>
    <s v="HMFER3PWNA"/>
    <d v="2022-12-17T00:00:00"/>
    <d v="2022-12-19T00:00:00"/>
    <n v="2"/>
    <s v="Maria Bello"/>
    <x v="0"/>
    <n v="232.65"/>
    <n v="7.2"/>
    <n v="85"/>
    <n v="239.85"/>
    <n v="41.74"/>
  </r>
  <r>
    <x v="84"/>
    <s v="Reservation"/>
    <s v="HMCYW32PCQ"/>
    <d v="2022-12-21T00:00:00"/>
    <d v="2022-12-23T00:00:00"/>
    <n v="2"/>
    <s v="Diamond Dejesus"/>
    <x v="0"/>
    <n v="236.1"/>
    <n v="7.3"/>
    <n v="85"/>
    <n v="243.4"/>
    <n v="42.36"/>
  </r>
  <r>
    <x v="85"/>
    <s v="Reservation"/>
    <s v="HMT2Z35NYR"/>
    <d v="2022-12-22T00:00:00"/>
    <d v="2022-12-28T00:00:00"/>
    <n v="6"/>
    <s v="James Simon"/>
    <x v="2"/>
    <n v="649.41"/>
    <n v="20.09"/>
    <n v="85"/>
    <n v="669.5"/>
    <n v="116.51"/>
  </r>
  <r>
    <x v="86"/>
    <s v="Reservation"/>
    <s v="HM9R3NSYEZ"/>
    <d v="2022-12-26T00:00:00"/>
    <d v="2022-12-29T00:00:00"/>
    <n v="3"/>
    <s v="Jacalyn Barnes"/>
    <x v="0"/>
    <n v="351.33"/>
    <n v="10.87"/>
    <n v="85"/>
    <n v="362.2"/>
    <n v="63.03"/>
  </r>
  <r>
    <x v="87"/>
    <s v="Reservation"/>
    <s v="HMFZEKZ8KP"/>
    <d v="2022-12-29T00:00:00"/>
    <d v="2023-01-02T00:00:00"/>
    <n v="4"/>
    <s v="Dan Elghossain"/>
    <x v="2"/>
    <n v="450.08"/>
    <n v="13.92"/>
    <n v="85"/>
    <n v="464"/>
    <n v="80.75"/>
  </r>
  <r>
    <x v="87"/>
    <s v="Reservation"/>
    <s v="HMTYDQMD9W"/>
    <d v="2022-12-29T00:00:00"/>
    <d v="2023-01-26T00:00:00"/>
    <n v="28"/>
    <s v="Linda Bieze"/>
    <x v="0"/>
    <n v="2965.77"/>
    <n v="91.73"/>
    <n v="85"/>
    <n v="3057.5"/>
    <n v="515.78"/>
  </r>
  <r>
    <x v="88"/>
    <s v="Reservation"/>
    <s v="HMRQSRTWT4"/>
    <d v="2023-01-09T00:00:00"/>
    <d v="2023-01-11T00:00:00"/>
    <n v="2"/>
    <s v="Ursula Von Ritter"/>
    <x v="2"/>
    <n v="204.85"/>
    <n v="36.15"/>
    <n v="97"/>
    <n v="241"/>
    <n v="36.75"/>
  </r>
  <r>
    <x v="89"/>
    <s v="Reservation"/>
    <s v="HMPXHK2X9T"/>
    <d v="2023-01-13T00:00:00"/>
    <d v="2023-01-15T00:00:00"/>
    <n v="2"/>
    <s v="Claude Queen"/>
    <x v="2"/>
    <n v="222.7"/>
    <n v="39.299999999999997"/>
    <n v="97"/>
    <n v="262"/>
    <n v="39.96"/>
  </r>
  <r>
    <x v="90"/>
    <s v="Reservation"/>
    <s v="HM3K9JMKBY"/>
    <d v="2023-01-15T00:00:00"/>
    <d v="2023-01-17T00:00:00"/>
    <n v="2"/>
    <s v="Megan Welsh"/>
    <x v="1"/>
    <n v="212.84"/>
    <n v="37.56"/>
    <n v="108"/>
    <n v="250.4"/>
    <n v="38.19"/>
  </r>
  <r>
    <x v="91"/>
    <s v="Reservation"/>
    <s v="HM33QXEDYN"/>
    <d v="2023-01-17T00:00:00"/>
    <d v="2023-01-27T00:00:00"/>
    <n v="10"/>
    <s v="Rhonda Sweat"/>
    <x v="2"/>
    <n v="786.25"/>
    <n v="138.75"/>
    <n v="97"/>
    <n v="925"/>
    <n v="141.06"/>
  </r>
  <r>
    <x v="92"/>
    <s v="Reservation"/>
    <s v="HMXDHEZ3C9"/>
    <d v="2023-01-19T00:00:00"/>
    <d v="2023-01-23T00:00:00"/>
    <n v="4"/>
    <s v="Jamie Caton"/>
    <x v="1"/>
    <n v="554.74"/>
    <n v="17.16"/>
    <n v="95"/>
    <n v="571.9"/>
    <n v="99.53"/>
  </r>
  <r>
    <x v="93"/>
    <s v="Reservation"/>
    <s v="HMEQATKSQT"/>
    <d v="2023-01-23T00:00:00"/>
    <d v="2023-02-02T00:00:00"/>
    <n v="10"/>
    <s v="Eric Stevens"/>
    <x v="1"/>
    <n v="943.33"/>
    <n v="166.47"/>
    <n v="108"/>
    <n v="1109.8"/>
    <n v="169.24"/>
  </r>
  <r>
    <x v="94"/>
    <s v="Reservation"/>
    <s v="HM449FZDXT"/>
    <d v="2023-01-24T00:00:00"/>
    <d v="2023-01-28T00:00:00"/>
    <n v="4"/>
    <s v="Madison Siano"/>
    <x v="3"/>
    <n v="423.3"/>
    <n v="74.7"/>
    <n v="108"/>
    <n v="498"/>
    <n v="75.95"/>
  </r>
  <r>
    <x v="95"/>
    <s v="Reservation"/>
    <s v="HM2MHYTCWH"/>
    <d v="2023-01-26T00:00:00"/>
    <d v="2023-02-09T00:00:00"/>
    <m/>
    <s v="Dmitry Norko"/>
    <x v="0"/>
    <n v="136.16999999999999"/>
    <n v="24.03"/>
    <n v="11.8"/>
    <n v="160.19999999999999"/>
    <n v="24.43"/>
  </r>
  <r>
    <x v="95"/>
    <s v="Reservation"/>
    <s v="HM2MHYTCWH"/>
    <d v="2023-01-26T00:00:00"/>
    <d v="2023-02-09T00:00:00"/>
    <m/>
    <s v="Dmitry Norko"/>
    <x v="0"/>
    <n v="74.97"/>
    <n v="13.23"/>
    <n v="6.49"/>
    <n v="88.2"/>
    <n v="13.45"/>
  </r>
  <r>
    <x v="95"/>
    <s v="Reservation"/>
    <s v="HM2MHYTCWH"/>
    <d v="2023-01-26T00:00:00"/>
    <d v="2023-02-09T00:00:00"/>
    <m/>
    <s v="Dmitry Norko"/>
    <x v="0"/>
    <n v="145.35"/>
    <n v="25.65"/>
    <n v="12.59"/>
    <n v="171"/>
    <n v="26.08"/>
  </r>
  <r>
    <x v="95"/>
    <s v="Reservation"/>
    <s v="HM2MHYTCWH"/>
    <d v="2023-01-26T00:00:00"/>
    <d v="2023-02-09T00:00:00"/>
    <m/>
    <s v="Dmitry Norko"/>
    <x v="0"/>
    <n v="74.97"/>
    <n v="13.23"/>
    <n v="6.49"/>
    <n v="88.2"/>
    <n v="13.45"/>
  </r>
  <r>
    <x v="95"/>
    <s v="Reservation"/>
    <s v="HM2MHYTCWH"/>
    <d v="2023-01-26T00:00:00"/>
    <d v="2023-02-09T00:00:00"/>
    <m/>
    <s v="Dmitry Norko"/>
    <x v="0"/>
    <n v="538.39"/>
    <n v="95.01"/>
    <n v="46.64"/>
    <n v="633.4"/>
    <n v="96.59"/>
  </r>
  <r>
    <x v="95"/>
    <s v="Reservation"/>
    <s v="HM2MHYTCWH"/>
    <d v="2023-01-26T00:00:00"/>
    <d v="2023-02-09T00:00:00"/>
    <n v="14"/>
    <s v="Dmitry Norko"/>
    <x v="0"/>
    <n v="149.94"/>
    <n v="26.46"/>
    <n v="12.99"/>
    <n v="176.4"/>
    <n v="26.9"/>
  </r>
  <r>
    <x v="96"/>
    <s v="Reservation"/>
    <s v="HMC8C49F92"/>
    <d v="2023-01-27T00:00:00"/>
    <d v="2023-01-29T00:00:00"/>
    <n v="2"/>
    <s v="Kaki Ryan"/>
    <x v="2"/>
    <n v="235.45"/>
    <n v="41.55"/>
    <n v="97"/>
    <n v="277"/>
    <n v="42.24"/>
  </r>
  <r>
    <x v="97"/>
    <s v="Reservation"/>
    <s v="HMYNJMMKS5"/>
    <d v="2023-01-28T00:00:00"/>
    <d v="2023-01-30T00:00:00"/>
    <n v="2"/>
    <s v="Aubrey Hedrick"/>
    <x v="3"/>
    <n v="227.8"/>
    <n v="40.200000000000003"/>
    <n v="108"/>
    <n v="268"/>
    <n v="40.869999999999997"/>
  </r>
  <r>
    <x v="98"/>
    <s v="Reservation"/>
    <s v="HMDWKKNSWH"/>
    <d v="2023-01-31T00:00:00"/>
    <d v="2023-02-10T00:00:00"/>
    <n v="10"/>
    <s v="Julia Bjork"/>
    <x v="3"/>
    <n v="852.89"/>
    <n v="150.51"/>
    <n v="108"/>
    <n v="1003.4"/>
    <n v="153.02000000000001"/>
  </r>
  <r>
    <x v="99"/>
    <s v="Reservation"/>
    <s v="HMC9FXJ38A"/>
    <d v="2023-02-02T00:00:00"/>
    <d v="2023-02-06T00:00:00"/>
    <n v="4"/>
    <s v="Kristen Trent"/>
    <x v="1"/>
    <n v="434.99"/>
    <n v="76.760000000000005"/>
    <n v="108"/>
    <n v="511.75"/>
    <n v="78.040000000000006"/>
  </r>
  <r>
    <x v="100"/>
    <s v="Reservation"/>
    <s v="HMMHEH8KAH"/>
    <d v="2023-02-10T00:00:00"/>
    <d v="2023-02-16T00:00:00"/>
    <n v="6"/>
    <s v="Ashley Hooker"/>
    <x v="1"/>
    <n v="573.75"/>
    <n v="101.25"/>
    <n v="108"/>
    <n v="675"/>
    <n v="102.94"/>
  </r>
  <r>
    <x v="100"/>
    <s v="Reservation"/>
    <s v="HMDQQTRPBE"/>
    <d v="2023-02-10T00:00:00"/>
    <d v="2023-02-13T00:00:00"/>
    <n v="3"/>
    <s v="Jamie Caton"/>
    <x v="3"/>
    <n v="363.12"/>
    <n v="64.08"/>
    <n v="108"/>
    <n v="427.2"/>
    <n v="65.150000000000006"/>
  </r>
  <r>
    <x v="100"/>
    <s v="Reservation"/>
    <s v="HMAB249MXX"/>
    <d v="2023-02-10T00:00:00"/>
    <d v="2023-02-12T00:00:00"/>
    <n v="2"/>
    <s v="Jess Gatlyn"/>
    <x v="0"/>
    <n v="244.29"/>
    <n v="43.11"/>
    <n v="97"/>
    <n v="287.39999999999998"/>
    <n v="43.83"/>
  </r>
  <r>
    <x v="100"/>
    <s v="Reservation"/>
    <s v="HM93HTR4PH"/>
    <d v="2023-02-10T00:00:00"/>
    <d v="2023-02-12T00:00:00"/>
    <n v="2"/>
    <s v="Marcos Araújo"/>
    <x v="2"/>
    <n v="244.29"/>
    <n v="43.11"/>
    <n v="97"/>
    <n v="287.39999999999998"/>
    <n v="43.83"/>
  </r>
  <r>
    <x v="101"/>
    <s v="Reservation"/>
    <s v="HMYFYYM8TD"/>
    <d v="2023-02-16T00:00:00"/>
    <d v="2023-02-19T00:00:00"/>
    <n v="3"/>
    <s v="Samantha Batcheller"/>
    <x v="4"/>
    <n v="1930.3"/>
    <n v="59.7"/>
    <n v="350"/>
    <n v="1990"/>
    <n v="346.32"/>
  </r>
  <r>
    <x v="102"/>
    <s v="Reservation"/>
    <s v="HMKD3RRSRH"/>
    <d v="2023-02-19T00:00:00"/>
    <d v="2023-03-05T00:00:00"/>
    <n v="14"/>
    <s v="Noopur Latkar"/>
    <x v="1"/>
    <n v="1212.52"/>
    <n v="213.98"/>
    <n v="108"/>
    <n v="1426.5"/>
    <n v="217.54"/>
  </r>
  <r>
    <x v="103"/>
    <s v="Furnished Finder"/>
    <s v="N/A"/>
    <d v="2023-02-22T00:00:00"/>
    <d v="2023-09-20T00:00:00"/>
    <n v="210"/>
    <s v="Hannah Bledsoe"/>
    <x v="0"/>
    <n v="18360"/>
    <n v="0"/>
    <n v="100"/>
    <n v="18360"/>
    <n v="3121.2000000000003"/>
  </r>
  <r>
    <x v="104"/>
    <s v="Adjustment"/>
    <s v="HMH3ADSQ85"/>
    <d v="2023-02-23T00:00:00"/>
    <d v="2023-02-27T00:00:00"/>
    <m/>
    <s v="Steffirah Eliscar"/>
    <x v="0"/>
    <n v="-70.81"/>
    <n v="-12.5"/>
    <n v="-16.05"/>
    <m/>
    <n v="-12.71"/>
  </r>
  <r>
    <x v="104"/>
    <s v="Reservation"/>
    <s v="HMH3ADSQ85"/>
    <d v="2023-02-23T00:00:00"/>
    <d v="2023-02-27T00:00:00"/>
    <n v="4"/>
    <s v="Steffirah Eliscar"/>
    <x v="0"/>
    <n v="512"/>
    <n v="90.36"/>
    <n v="116.05"/>
    <n v="602.36"/>
    <n v="91.87"/>
  </r>
  <r>
    <x v="105"/>
    <s v="Reservation"/>
    <s v="HMMBS4MFBK"/>
    <d v="2023-02-24T00:00:00"/>
    <d v="2023-02-26T00:00:00"/>
    <n v="2"/>
    <s v="Devika Jhunjhunwala"/>
    <x v="3"/>
    <n v="272.43"/>
    <n v="48.07"/>
    <n v="108"/>
    <n v="320.5"/>
    <n v="48.88"/>
  </r>
  <r>
    <x v="106"/>
    <s v="Reservation"/>
    <s v="HMCAMCW8Z4"/>
    <d v="2023-02-26T00:00:00"/>
    <d v="2023-03-03T00:00:00"/>
    <n v="5"/>
    <s v="Pearce Horn"/>
    <x v="3"/>
    <n v="422.36"/>
    <n v="74.540000000000006"/>
    <n v="100"/>
    <n v="496.9"/>
    <n v="75.78"/>
  </r>
  <r>
    <x v="107"/>
    <s v="Furnished Finder"/>
    <s v="N/A"/>
    <d v="2023-03-03T00:00:00"/>
    <d v="2023-03-20T00:00:00"/>
    <n v="17"/>
    <s v="Brandi Neloms"/>
    <x v="2"/>
    <n v="1630"/>
    <n v="0"/>
    <n v="100"/>
    <n v="1630"/>
    <n v="277.10000000000002"/>
  </r>
  <r>
    <x v="108"/>
    <s v="Reservation"/>
    <s v="HMEQB32DBP"/>
    <d v="2023-03-04T00:00:00"/>
    <d v="2023-04-08T00:00:00"/>
    <m/>
    <s v="Ilich Martinez"/>
    <x v="3"/>
    <n v="293.04000000000002"/>
    <n v="51.72"/>
    <n v="12.09"/>
    <n v="344.76"/>
    <n v="52.57"/>
  </r>
  <r>
    <x v="109"/>
    <s v="Reservation"/>
    <s v="HMEQB32DBP"/>
    <d v="2023-03-04T00:00:00"/>
    <d v="2023-04-08T00:00:00"/>
    <n v="35"/>
    <s v="Ilich Martinez"/>
    <x v="3"/>
    <n v="2130.21"/>
    <n v="375.94"/>
    <n v="87.91"/>
    <n v="2506.15"/>
    <n v="382.19"/>
  </r>
  <r>
    <x v="110"/>
    <s v="Reservation"/>
    <s v="HM29HK2Z4P"/>
    <d v="2023-03-05T00:00:00"/>
    <d v="2023-03-12T00:00:00"/>
    <n v="7"/>
    <s v="Marion Pascual"/>
    <x v="1"/>
    <n v="774.35"/>
    <n v="136.65"/>
    <n v="100"/>
    <n v="911"/>
    <n v="138.93"/>
  </r>
  <r>
    <x v="111"/>
    <s v="Reservation"/>
    <s v="HMXWXMP9JT"/>
    <d v="2023-03-13T00:00:00"/>
    <d v="2023-03-16T00:00:00"/>
    <n v="3"/>
    <s v="Payton Reynolds"/>
    <x v="1"/>
    <n v="284.92"/>
    <n v="50.28"/>
    <n v="100"/>
    <n v="335.2"/>
    <n v="51.12"/>
  </r>
  <r>
    <x v="112"/>
    <s v="Reservation"/>
    <s v="HM49DKQ5ZM"/>
    <d v="2023-03-16T00:00:00"/>
    <d v="2023-03-19T00:00:00"/>
    <n v="3"/>
    <s v="Sonja Hayes"/>
    <x v="1"/>
    <n v="372.81"/>
    <n v="65.790000000000006"/>
    <n v="108"/>
    <n v="438.6"/>
    <n v="66.89"/>
  </r>
  <r>
    <x v="113"/>
    <s v="Reservation"/>
    <s v="HMERAM4XW9"/>
    <d v="2023-03-20T00:00:00"/>
    <d v="2023-03-23T00:00:00"/>
    <n v="3"/>
    <s v="Reyna Hernandez-Lopez"/>
    <x v="1"/>
    <n v="284.92"/>
    <n v="50.28"/>
    <n v="100"/>
    <n v="335.2"/>
    <n v="51.12"/>
  </r>
  <r>
    <x v="114"/>
    <s v="Reservation"/>
    <s v="HMBMPEJQXC"/>
    <d v="2023-03-22T00:00:00"/>
    <d v="2023-03-28T00:00:00"/>
    <n v="6"/>
    <s v="Jenni McGary"/>
    <x v="2"/>
    <n v="678.3"/>
    <n v="119.7"/>
    <n v="100"/>
    <n v="798"/>
    <n v="121.7"/>
  </r>
  <r>
    <x v="115"/>
    <s v="Reservation"/>
    <s v="HMK99N43XA"/>
    <d v="2023-03-23T00:00:00"/>
    <d v="2023-04-06T00:00:00"/>
    <n v="14"/>
    <s v="C'Jia Mayfield"/>
    <x v="1"/>
    <n v="1172.83"/>
    <n v="206.97"/>
    <n v="100"/>
    <n v="1379.8"/>
    <n v="210.42"/>
  </r>
  <r>
    <x v="116"/>
    <s v="Reservation"/>
    <s v="HMYBP23Z28"/>
    <d v="2023-04-01T00:00:00"/>
    <d v="2023-04-29T00:00:00"/>
    <n v="28"/>
    <s v="Chase Hudson"/>
    <x v="2"/>
    <n v="2693.69"/>
    <n v="83.31"/>
    <n v="85"/>
    <n v="2777"/>
    <n v="468.46"/>
  </r>
  <r>
    <x v="117"/>
    <s v="Furnished Finder"/>
    <s v="N/A"/>
    <d v="2023-04-06T00:00:00"/>
    <d v="2023-09-23T00:00:00"/>
    <n v="170"/>
    <s v="C'Jia Mayfield"/>
    <x v="1"/>
    <n v="13583"/>
    <n v="0"/>
    <n v="100"/>
    <n v="13583"/>
    <n v="2309.11"/>
  </r>
  <r>
    <x v="118"/>
    <s v="Furnished Finder"/>
    <s v="N/A"/>
    <d v="2023-04-09T00:00:00"/>
    <d v="2023-05-07T00:00:00"/>
    <n v="28"/>
    <s v="Lindsey Buechner"/>
    <x v="3"/>
    <n v="2240"/>
    <n v="0"/>
    <n v="100"/>
    <n v="2240"/>
    <n v="380.8"/>
  </r>
  <r>
    <x v="119"/>
    <s v="Resolution Payout"/>
    <s v="HM8KEDNKWK"/>
    <d v="2023-04-30T00:00:00"/>
    <d v="2023-05-17T00:00:00"/>
    <m/>
    <s v="Mark Van Arnam"/>
    <x v="2"/>
    <n v="459.59"/>
    <m/>
    <m/>
    <n v="459.59"/>
    <m/>
  </r>
  <r>
    <x v="120"/>
    <s v="Reservation"/>
    <s v="HM8KEDNKWK"/>
    <d v="2023-04-30T00:00:00"/>
    <d v="2023-05-17T00:00:00"/>
    <n v="17"/>
    <s v="Mark Van Arnam"/>
    <x v="2"/>
    <n v="1787.12"/>
    <n v="315.38"/>
    <n v="100"/>
    <n v="2102.5"/>
    <n v="320.63"/>
  </r>
  <r>
    <x v="121"/>
    <s v="Reservation"/>
    <s v="HMZNQ3JYWH"/>
    <d v="2023-05-10T00:00:00"/>
    <d v="2023-05-12T00:00:00"/>
    <n v="2"/>
    <s v="Sierra Jackson"/>
    <x v="3"/>
    <n v="221"/>
    <n v="39"/>
    <n v="100"/>
    <n v="260"/>
    <n v="39.65"/>
  </r>
  <r>
    <x v="122"/>
    <s v="Reservation"/>
    <s v="HM2RHZ2NAH"/>
    <d v="2023-05-13T00:00:00"/>
    <d v="2023-05-15T00:00:00"/>
    <n v="2"/>
    <s v="Mark Lewis"/>
    <x v="3"/>
    <n v="234.6"/>
    <n v="41.4"/>
    <n v="100"/>
    <n v="276"/>
    <n v="42.09"/>
  </r>
  <r>
    <x v="123"/>
    <s v="Reservation"/>
    <s v="HMKX4KKERR"/>
    <d v="2023-05-17T00:00:00"/>
    <d v="2023-05-20T00:00:00"/>
    <n v="3"/>
    <s v="Kienna Stephens"/>
    <x v="3"/>
    <n v="272"/>
    <n v="48"/>
    <n v="100"/>
    <n v="320"/>
    <n v="48.8"/>
  </r>
  <r>
    <x v="124"/>
    <s v="Reservation"/>
    <s v="HMNMKQ3XCK"/>
    <d v="2023-05-20T00:00:00"/>
    <d v="2023-05-24T00:00:00"/>
    <n v="4"/>
    <s v="Tamika Maurer"/>
    <x v="3"/>
    <n v="360.4"/>
    <n v="63.6"/>
    <n v="100"/>
    <n v="424"/>
    <n v="64.66"/>
  </r>
  <r>
    <x v="125"/>
    <s v="Furnished Finder"/>
    <s v="N/A"/>
    <d v="2023-05-25T00:00:00"/>
    <d v="2023-07-24T00:00:00"/>
    <n v="60"/>
    <s v="Hannah Palczuk"/>
    <x v="3"/>
    <n v="4733"/>
    <n v="0"/>
    <n v="100"/>
    <n v="4733"/>
    <n v="804.61"/>
  </r>
  <r>
    <x v="126"/>
    <s v="Reservation"/>
    <s v="HME54SXQ5S"/>
    <d v="2023-05-27T00:00:00"/>
    <d v="2023-05-29T00:00:00"/>
    <n v="2"/>
    <s v="Kasparas Jurevičius"/>
    <x v="2"/>
    <n v="317.05"/>
    <n v="55.95"/>
    <n v="100"/>
    <n v="373"/>
    <n v="56.87"/>
  </r>
  <r>
    <x v="127"/>
    <s v="Reservation"/>
    <s v="HMT3J4SZP8"/>
    <d v="2023-06-15T00:00:00"/>
    <d v="2023-06-18T00:00:00"/>
    <n v="3"/>
    <s v="Cecilia Elliott"/>
    <x v="2"/>
    <n v="428.19"/>
    <n v="75.56"/>
    <n v="100"/>
    <n v="503.75"/>
    <n v="76.819999999999993"/>
  </r>
  <r>
    <x v="128"/>
    <s v="Reservation"/>
    <s v="HMKHMADBCX"/>
    <d v="2023-06-24T00:00:00"/>
    <d v="2023-06-26T00:00:00"/>
    <n v="2"/>
    <s v="Lonisha Whidbee"/>
    <x v="2"/>
    <n v="225.25"/>
    <n v="39.75"/>
    <n v="100"/>
    <n v="265"/>
    <n v="40.409999999999997"/>
  </r>
  <r>
    <x v="129"/>
    <s v="Reservation"/>
    <s v="HMH8A34FTB"/>
    <d v="2023-06-27T00:00:00"/>
    <d v="2023-07-04T00:00:00"/>
    <n v="7"/>
    <s v="Michael Urbaniak"/>
    <x v="2"/>
    <n v="612.85"/>
    <n v="108.15"/>
    <n v="100"/>
    <n v="721"/>
    <n v="109.95"/>
  </r>
  <r>
    <x v="130"/>
    <s v="Reservation"/>
    <s v="HMT4MQEQA5"/>
    <d v="2023-07-04T00:00:00"/>
    <d v="2023-07-09T00:00:00"/>
    <n v="5"/>
    <s v="Tezeta Tamrat"/>
    <x v="2"/>
    <n v="466.44"/>
    <n v="82.31"/>
    <n v="100"/>
    <n v="548.75"/>
    <n v="83.68"/>
  </r>
  <r>
    <x v="131"/>
    <s v="Reservation"/>
    <s v="HMD4RNBEKC"/>
    <d v="2023-07-14T00:00:00"/>
    <d v="2023-07-16T00:00:00"/>
    <n v="2"/>
    <s v="Amanda"/>
    <x v="2"/>
    <n v="229.5"/>
    <n v="40.5"/>
    <n v="0"/>
    <n v="270"/>
    <n v="0"/>
  </r>
  <r>
    <x v="132"/>
    <s v="Adjustment"/>
    <s v="HMBP9XHRZ3"/>
    <d v="2023-07-16T00:00:00"/>
    <d v="2023-07-29T00:00:00"/>
    <m/>
    <s v="Dharmesh Bhanushali"/>
    <x v="2"/>
    <n v="-82.62"/>
    <n v="-14.58"/>
    <n v="-8.1999999999999993"/>
    <m/>
    <n v="-14.82"/>
  </r>
  <r>
    <x v="133"/>
    <s v="Reservation"/>
    <s v="HMBP9XHRZ3"/>
    <d v="2023-07-16T00:00:00"/>
    <d v="2023-07-29T00:00:00"/>
    <n v="13"/>
    <s v="Dharmesh Bhanushali"/>
    <x v="2"/>
    <n v="1090.21"/>
    <n v="192.39"/>
    <n v="108.2"/>
    <n v="1282.5999999999999"/>
    <n v="195.59"/>
  </r>
  <r>
    <x v="134"/>
    <s v="Reservation"/>
    <s v="HM2K3CHJ35"/>
    <d v="2023-08-04T00:00:00"/>
    <d v="2023-08-06T00:00:00"/>
    <n v="2"/>
    <s v="Anabel Detrick"/>
    <x v="2"/>
    <n v="265.2"/>
    <n v="46.8"/>
    <n v="100"/>
    <n v="312"/>
    <n v="47.58"/>
  </r>
  <r>
    <x v="135"/>
    <s v="Reservation"/>
    <s v="HMFSJXPNQ5"/>
    <d v="2023-08-08T00:00:00"/>
    <d v="2023-08-10T00:00:00"/>
    <n v="2"/>
    <s v="Glenn Spell"/>
    <x v="3"/>
    <n v="361.25"/>
    <n v="63.75"/>
    <n v="100"/>
    <n v="425"/>
    <n v="64.81"/>
  </r>
  <r>
    <x v="136"/>
    <s v="Reservation"/>
    <s v="HMNRXMZB4J"/>
    <d v="2023-08-09T00:00:00"/>
    <d v="2023-08-10T00:00:00"/>
    <n v="1"/>
    <s v="Meredith Cash"/>
    <x v="2"/>
    <n v="175.31"/>
    <n v="30.94"/>
    <n v="100"/>
    <n v="206.25"/>
    <n v="31.45"/>
  </r>
  <r>
    <x v="137"/>
    <s v="Reservation"/>
    <s v="HMDT29FK2E"/>
    <d v="2023-08-12T00:00:00"/>
    <d v="2023-08-15T00:00:00"/>
    <n v="3"/>
    <s v="Erynn Ayers"/>
    <x v="3"/>
    <n v="357"/>
    <n v="63"/>
    <n v="100"/>
    <n v="420"/>
    <n v="64.05"/>
  </r>
  <r>
    <x v="138"/>
    <s v="Reservation"/>
    <s v="HMB4NQ598Y"/>
    <d v="2023-08-18T00:00:00"/>
    <d v="2023-08-20T00:00:00"/>
    <n v="2"/>
    <s v="Clint Turbeville"/>
    <x v="3"/>
    <n v="263.5"/>
    <n v="46.5"/>
    <n v="100"/>
    <n v="310"/>
    <n v="47.28"/>
  </r>
  <r>
    <x v="138"/>
    <s v="Reservation"/>
    <s v="HMYD8SCSEQ"/>
    <d v="2023-08-18T00:00:00"/>
    <d v="2023-08-20T00:00:00"/>
    <n v="2"/>
    <s v="Devyn Brown"/>
    <x v="2"/>
    <n v="258.39999999999998"/>
    <n v="45.6"/>
    <n v="100"/>
    <n v="304"/>
    <n v="46.36"/>
  </r>
  <r>
    <x v="139"/>
    <s v="Reservation"/>
    <s v="HM8FFW3FJ5"/>
    <d v="2023-08-25T00:00:00"/>
    <d v="2023-08-27T00:00:00"/>
    <n v="2"/>
    <s v="Alejandra Alvarez"/>
    <x v="3"/>
    <n v="245.65"/>
    <n v="43.35"/>
    <n v="100"/>
    <n v="289"/>
    <n v="44.07"/>
  </r>
  <r>
    <x v="139"/>
    <s v="Reservation"/>
    <s v="HMZ4DQYTDC"/>
    <d v="2023-08-25T00:00:00"/>
    <d v="2023-08-27T00:00:00"/>
    <n v="2"/>
    <s v="Mikah Foggie"/>
    <x v="2"/>
    <n v="241.19"/>
    <n v="42.56"/>
    <n v="100"/>
    <n v="283.75"/>
    <n v="43.27"/>
  </r>
  <r>
    <x v="140"/>
    <s v="Reservation"/>
    <s v="HMQNDJ8YZF"/>
    <d v="2023-08-28T00:00:00"/>
    <d v="2023-08-30T00:00:00"/>
    <n v="2"/>
    <s v="Maria Bonilla"/>
    <x v="3"/>
    <n v="187"/>
    <n v="33"/>
    <n v="100"/>
    <n v="220"/>
    <n v="33.549999999999997"/>
  </r>
  <r>
    <x v="141"/>
    <s v="Reservation"/>
    <s v="HMJWK8FQWD"/>
    <d v="2023-09-01T00:00:00"/>
    <d v="2023-09-04T00:00:00"/>
    <n v="3"/>
    <s v="Ashlynn Hubbard"/>
    <x v="3"/>
    <n v="363.88"/>
    <n v="64.22"/>
    <n v="100"/>
    <n v="428.1"/>
    <n v="65.290000000000006"/>
  </r>
  <r>
    <x v="141"/>
    <s v="Reservation"/>
    <s v="HM42BZXJKH"/>
    <d v="2023-09-01T00:00:00"/>
    <d v="2023-09-04T00:00:00"/>
    <n v="3"/>
    <s v="Ben Gazak"/>
    <x v="2"/>
    <n v="383.04"/>
    <n v="67.59"/>
    <n v="100"/>
    <n v="450.63"/>
    <n v="68.72"/>
  </r>
  <r>
    <x v="142"/>
    <s v="Reservation"/>
    <s v="HMYTM25ZKK"/>
    <d v="2023-09-06T00:00:00"/>
    <d v="2023-09-11T00:00:00"/>
    <n v="5"/>
    <s v="Noam Mani"/>
    <x v="2"/>
    <n v="297.5"/>
    <n v="52.5"/>
    <n v="0"/>
    <n v="350"/>
    <n v="53.38"/>
  </r>
  <r>
    <x v="143"/>
    <s v="Reservation"/>
    <s v="HMZBTMMFFX"/>
    <d v="2023-09-07T00:00:00"/>
    <d v="2023-09-11T00:00:00"/>
    <n v="4"/>
    <s v="Michael Chellis"/>
    <x v="3"/>
    <n v="405.87"/>
    <n v="71.63"/>
    <n v="100"/>
    <n v="477.5"/>
    <n v="72.819999999999993"/>
  </r>
  <r>
    <x v="144"/>
    <s v="Airbnb"/>
    <s v="Upcoming"/>
    <d v="2023-09-11T00:00:00"/>
    <d v="2023-09-16T00:00:00"/>
    <n v="5"/>
    <s v="Bradley Silverstein"/>
    <x v="3"/>
    <n v="489.6"/>
    <n v="73.44"/>
    <n v="100"/>
    <n v="563.04"/>
    <n v="95.716800000000006"/>
  </r>
  <r>
    <x v="145"/>
    <s v="Airbnb"/>
    <s v="Upcoming"/>
    <d v="2023-09-15T00:00:00"/>
    <d v="2023-10-06T00:00:00"/>
    <n v="21"/>
    <s v="Leanne Wright Peterson"/>
    <x v="0"/>
    <n v="1726.48"/>
    <n v="258.97199999999998"/>
    <n v="100"/>
    <n v="1985.452"/>
    <n v="337.52684000000005"/>
  </r>
  <r>
    <x v="146"/>
    <s v="Airbnb"/>
    <s v="Upcoming"/>
    <d v="2023-09-17T00:00:00"/>
    <d v="2023-11-04T00:00:00"/>
    <n v="48"/>
    <s v="Andrew Dellana"/>
    <x v="3"/>
    <n v="4373.01"/>
    <n v="537.88022999999998"/>
    <n v="100"/>
    <n v="4910.89023"/>
    <n v="834.85133910000002"/>
  </r>
  <r>
    <x v="147"/>
    <s v="Airbnb"/>
    <s v="Upcoming"/>
    <d v="2023-09-21T00:00:00"/>
    <d v="2023-09-25T00:00:00"/>
    <n v="4"/>
    <s v="Sharon Hatcher"/>
    <x v="2"/>
    <n v="470"/>
    <n v="70.5"/>
    <n v="100"/>
    <n v="540.5"/>
    <n v="91.885000000000005"/>
  </r>
  <r>
    <x v="148"/>
    <s v="Airbnb"/>
    <s v="Upcoming"/>
    <d v="2023-09-26T00:00:00"/>
    <d v="2023-09-30T00:00:00"/>
    <n v="4"/>
    <s v="Natalia Rosado"/>
    <x v="1"/>
    <n v="400"/>
    <n v="60"/>
    <n v="100"/>
    <n v="460"/>
    <n v="78.2"/>
  </r>
  <r>
    <x v="149"/>
    <s v="Airbnb"/>
    <s v="Upcoming"/>
    <d v="2023-09-30T00:00:00"/>
    <d v="2023-10-04T00:00:00"/>
    <n v="4"/>
    <s v="Brooke Tussey"/>
    <x v="1"/>
    <n v="536.6"/>
    <n v="80.489999999999995"/>
    <n v="100"/>
    <n v="617.09"/>
    <n v="104.9053000000000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3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Y8" firstHeaderRow="1" firstDataRow="3" firstDataCol="1"/>
  <pivotFields count="15">
    <pivotField axis="axisRow" numFmtId="14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dataField="1" showAll="0"/>
    <pivotField showAll="0"/>
    <pivotField numFmtId="14" showAll="0"/>
    <pivotField numFmtId="14" showAll="0"/>
    <pivotField dataField="1" showAll="0"/>
    <pivotField showAll="0"/>
    <pivotField axis="axisCol" showAll="0">
      <items count="12">
        <item h="1" m="1" x="6"/>
        <item h="1" m="1" x="5"/>
        <item h="1" m="1" x="7"/>
        <item h="1" m="1" x="9"/>
        <item h="1" m="1" x="8"/>
        <item h="1" m="1" x="10"/>
        <item x="3"/>
        <item x="2"/>
        <item x="1"/>
        <item x="0"/>
        <item x="4"/>
        <item t="default"/>
      </items>
    </pivotField>
    <pivotField dataField="1" numFmtId="164" showAll="0"/>
    <pivotField showAll="0"/>
    <pivotField showAll="0"/>
    <pivotField dataField="1" showAll="0"/>
    <pivotField showAll="0"/>
    <pivotField axis="axisRow" showAll="0">
      <items count="7">
        <item sd="0" x="1"/>
        <item sd="0" x="2"/>
        <item sd="0" x="3"/>
        <item sd="0" x="4"/>
        <item x="0"/>
        <item x="5"/>
        <item t="default"/>
      </items>
    </pivotField>
    <pivotField axis="axisRow" showAll="0">
      <items count="5">
        <item sd="0" x="1"/>
        <item sd="0" x="2"/>
        <item x="0"/>
        <item x="3"/>
        <item t="default"/>
      </items>
    </pivotField>
  </pivotFields>
  <rowFields count="3">
    <field x="14"/>
    <field x="13"/>
    <field x="0"/>
  </rowFields>
  <rowItems count="3">
    <i>
      <x/>
    </i>
    <i>
      <x v="1"/>
    </i>
    <i t="grand">
      <x/>
    </i>
  </rowItems>
  <colFields count="2">
    <field x="7"/>
    <field x="-2"/>
  </colFields>
  <colItems count="24">
    <i>
      <x v="6"/>
      <x/>
    </i>
    <i r="1" i="1">
      <x v="1"/>
    </i>
    <i r="1" i="2">
      <x v="2"/>
    </i>
    <i r="1" i="3">
      <x v="3"/>
    </i>
    <i>
      <x v="7"/>
      <x/>
    </i>
    <i r="1" i="1">
      <x v="1"/>
    </i>
    <i r="1" i="2">
      <x v="2"/>
    </i>
    <i r="1" i="3">
      <x v="3"/>
    </i>
    <i>
      <x v="8"/>
      <x/>
    </i>
    <i r="1" i="1">
      <x v="1"/>
    </i>
    <i r="1" i="2">
      <x v="2"/>
    </i>
    <i r="1" i="3">
      <x v="3"/>
    </i>
    <i>
      <x v="9"/>
      <x/>
    </i>
    <i r="1" i="1">
      <x v="1"/>
    </i>
    <i r="1" i="2">
      <x v="2"/>
    </i>
    <i r="1" i="3">
      <x v="3"/>
    </i>
    <i>
      <x v="10"/>
      <x/>
    </i>
    <i r="1" i="1">
      <x v="1"/>
    </i>
    <i r="1" i="2">
      <x v="2"/>
    </i>
    <i r="1" i="3">
      <x v="3"/>
    </i>
    <i t="grand">
      <x/>
    </i>
    <i t="grand" i="1">
      <x/>
    </i>
    <i t="grand" i="2">
      <x/>
    </i>
    <i t="grand" i="3">
      <x/>
    </i>
  </colItems>
  <dataFields count="4">
    <dataField name="Sum of Gross Earnings" fld="11" baseField="16" baseItem="0" numFmtId="165"/>
    <dataField name="Sum of Amount" fld="8" baseField="16" baseItem="0" numFmtId="165"/>
    <dataField name="Sum of Nights" fld="5" baseField="0" baseItem="0"/>
    <dataField name="# of Bookings" fld="1" subtotal="count" baseField="0" baseItem="0"/>
  </dataFields>
  <formats count="53">
    <format dxfId="52">
      <pivotArea outline="0" collapsedLevelsAreSubtotals="1" fieldPosition="0">
        <references count="2">
          <reference field="4294967294" count="4" selected="0">
            <x v="0"/>
            <x v="1"/>
            <x v="2"/>
            <x v="3"/>
          </reference>
          <reference field="7" count="1" selected="0">
            <x v="6"/>
          </reference>
        </references>
      </pivotArea>
    </format>
    <format dxfId="51">
      <pivotArea dataOnly="0" labelOnly="1" fieldPosition="0">
        <references count="1">
          <reference field="7" count="1">
            <x v="6"/>
          </reference>
        </references>
      </pivotArea>
    </format>
    <format dxfId="50">
      <pivotArea dataOnly="0" labelOnly="1" outline="0" fieldPosition="0">
        <references count="2">
          <reference field="4294967294" count="4">
            <x v="0"/>
            <x v="1"/>
            <x v="2"/>
            <x v="3"/>
          </reference>
          <reference field="7" count="1" selected="0">
            <x v="6"/>
          </reference>
        </references>
      </pivotArea>
    </format>
    <format dxfId="49">
      <pivotArea outline="0" collapsedLevelsAreSubtotals="1" fieldPosition="0">
        <references count="2">
          <reference field="4294967294" count="4" selected="0">
            <x v="0"/>
            <x v="1"/>
            <x v="2"/>
            <x v="3"/>
          </reference>
          <reference field="7" count="1" selected="0">
            <x v="7"/>
          </reference>
        </references>
      </pivotArea>
    </format>
    <format dxfId="48">
      <pivotArea dataOnly="0" labelOnly="1" fieldPosition="0">
        <references count="1">
          <reference field="7" count="1">
            <x v="7"/>
          </reference>
        </references>
      </pivotArea>
    </format>
    <format dxfId="47">
      <pivotArea dataOnly="0" labelOnly="1" outline="0" fieldPosition="0">
        <references count="2">
          <reference field="4294967294" count="4">
            <x v="0"/>
            <x v="1"/>
            <x v="2"/>
            <x v="3"/>
          </reference>
          <reference field="7" count="1" selected="0">
            <x v="7"/>
          </reference>
        </references>
      </pivotArea>
    </format>
    <format dxfId="46">
      <pivotArea outline="0" collapsedLevelsAreSubtotals="1" fieldPosition="0">
        <references count="2">
          <reference field="4294967294" count="4" selected="0">
            <x v="0"/>
            <x v="1"/>
            <x v="2"/>
            <x v="3"/>
          </reference>
          <reference field="7" count="1" selected="0">
            <x v="8"/>
          </reference>
        </references>
      </pivotArea>
    </format>
    <format dxfId="45">
      <pivotArea dataOnly="0" labelOnly="1" fieldPosition="0">
        <references count="1">
          <reference field="7" count="1">
            <x v="8"/>
          </reference>
        </references>
      </pivotArea>
    </format>
    <format dxfId="44">
      <pivotArea dataOnly="0" labelOnly="1" outline="0" fieldPosition="0">
        <references count="2">
          <reference field="4294967294" count="4">
            <x v="0"/>
            <x v="1"/>
            <x v="2"/>
            <x v="3"/>
          </reference>
          <reference field="7" count="1" selected="0">
            <x v="8"/>
          </reference>
        </references>
      </pivotArea>
    </format>
    <format dxfId="43">
      <pivotArea outline="0" collapsedLevelsAreSubtotals="1" fieldPosition="0">
        <references count="2">
          <reference field="4294967294" count="4" selected="0">
            <x v="0"/>
            <x v="1"/>
            <x v="2"/>
            <x v="3"/>
          </reference>
          <reference field="7" count="1" selected="0">
            <x v="9"/>
          </reference>
        </references>
      </pivotArea>
    </format>
    <format dxfId="42">
      <pivotArea dataOnly="0" labelOnly="1" fieldPosition="0">
        <references count="1">
          <reference field="7" count="1">
            <x v="9"/>
          </reference>
        </references>
      </pivotArea>
    </format>
    <format dxfId="41">
      <pivotArea dataOnly="0" labelOnly="1" outline="0" fieldPosition="0">
        <references count="2">
          <reference field="4294967294" count="4">
            <x v="0"/>
            <x v="1"/>
            <x v="2"/>
            <x v="3"/>
          </reference>
          <reference field="7" count="1" selected="0">
            <x v="9"/>
          </reference>
        </references>
      </pivotArea>
    </format>
    <format dxfId="40">
      <pivotArea outline="0" collapsedLevelsAreSubtotals="1" fieldPosition="0">
        <references count="2">
          <reference field="4294967294" count="4" selected="0">
            <x v="0"/>
            <x v="1"/>
            <x v="2"/>
            <x v="3"/>
          </reference>
          <reference field="7" count="1" selected="0">
            <x v="10"/>
          </reference>
        </references>
      </pivotArea>
    </format>
    <format dxfId="39">
      <pivotArea dataOnly="0" labelOnly="1" fieldPosition="0">
        <references count="1">
          <reference field="7" count="1">
            <x v="10"/>
          </reference>
        </references>
      </pivotArea>
    </format>
    <format dxfId="38">
      <pivotArea dataOnly="0" labelOnly="1" outline="0" fieldPosition="0">
        <references count="2">
          <reference field="4294967294" count="4">
            <x v="0"/>
            <x v="1"/>
            <x v="2"/>
            <x v="3"/>
          </reference>
          <reference field="7" count="1" selected="0">
            <x v="10"/>
          </reference>
        </references>
      </pivotArea>
    </format>
    <format dxfId="37">
      <pivotArea outline="0" collapsedLevelsAreSubtotals="1" fieldPosition="0"/>
    </format>
    <format dxfId="36">
      <pivotArea field="7" type="button" dataOnly="0" labelOnly="1" outline="0" axis="axisCol" fieldPosition="0"/>
    </format>
    <format dxfId="35">
      <pivotArea field="-2" type="button" dataOnly="0" labelOnly="1" outline="0" axis="axisCol" fieldPosition="1"/>
    </format>
    <format dxfId="34">
      <pivotArea type="topRight" dataOnly="0" labelOnly="1" outline="0" fieldPosition="0"/>
    </format>
    <format dxfId="33">
      <pivotArea dataOnly="0" labelOnly="1" fieldPosition="0">
        <references count="1">
          <reference field="7" count="0"/>
        </references>
      </pivotArea>
    </format>
    <format dxfId="32">
      <pivotArea field="7" dataOnly="0" labelOnly="1" grandCol="1" outline="0" axis="axisCol" fieldPosition="0">
        <references count="1">
          <reference field="4294967294" count="1" selected="0">
            <x v="0"/>
          </reference>
        </references>
      </pivotArea>
    </format>
    <format dxfId="31">
      <pivotArea field="7" dataOnly="0" labelOnly="1" grandCol="1" outline="0" axis="axisCol" fieldPosition="0">
        <references count="1">
          <reference field="4294967294" count="1" selected="0">
            <x v="1"/>
          </reference>
        </references>
      </pivotArea>
    </format>
    <format dxfId="30">
      <pivotArea field="7" dataOnly="0" labelOnly="1" grandCol="1" outline="0" axis="axisCol" fieldPosition="0">
        <references count="1">
          <reference field="4294967294" count="1" selected="0">
            <x v="2"/>
          </reference>
        </references>
      </pivotArea>
    </format>
    <format dxfId="29">
      <pivotArea field="7" dataOnly="0" labelOnly="1" grandCol="1" outline="0" axis="axisCol" fieldPosition="0">
        <references count="1">
          <reference field="4294967294" count="1" selected="0">
            <x v="3"/>
          </reference>
        </references>
      </pivotArea>
    </format>
    <format dxfId="28">
      <pivotArea dataOnly="0" labelOnly="1" outline="0" fieldPosition="0">
        <references count="2">
          <reference field="4294967294" count="4">
            <x v="0"/>
            <x v="1"/>
            <x v="2"/>
            <x v="3"/>
          </reference>
          <reference field="7" count="1" selected="0">
            <x v="6"/>
          </reference>
        </references>
      </pivotArea>
    </format>
    <format dxfId="27">
      <pivotArea dataOnly="0" labelOnly="1" outline="0" fieldPosition="0">
        <references count="2">
          <reference field="4294967294" count="4">
            <x v="0"/>
            <x v="1"/>
            <x v="2"/>
            <x v="3"/>
          </reference>
          <reference field="7" count="1" selected="0">
            <x v="7"/>
          </reference>
        </references>
      </pivotArea>
    </format>
    <format dxfId="26">
      <pivotArea dataOnly="0" labelOnly="1" outline="0" fieldPosition="0">
        <references count="2">
          <reference field="4294967294" count="4">
            <x v="0"/>
            <x v="1"/>
            <x v="2"/>
            <x v="3"/>
          </reference>
          <reference field="7" count="1" selected="0">
            <x v="8"/>
          </reference>
        </references>
      </pivotArea>
    </format>
    <format dxfId="25">
      <pivotArea dataOnly="0" labelOnly="1" outline="0" fieldPosition="0">
        <references count="2">
          <reference field="4294967294" count="4">
            <x v="0"/>
            <x v="1"/>
            <x v="2"/>
            <x v="3"/>
          </reference>
          <reference field="7" count="1" selected="0">
            <x v="9"/>
          </reference>
        </references>
      </pivotArea>
    </format>
    <format dxfId="24">
      <pivotArea dataOnly="0" labelOnly="1" outline="0" fieldPosition="0">
        <references count="2">
          <reference field="4294967294" count="4">
            <x v="0"/>
            <x v="1"/>
            <x v="2"/>
            <x v="3"/>
          </reference>
          <reference field="7" count="1" selected="0">
            <x v="10"/>
          </reference>
        </references>
      </pivotArea>
    </format>
    <format dxfId="23">
      <pivotArea outline="0" collapsedLevelsAreSubtotals="1" fieldPosition="0"/>
    </format>
    <format dxfId="22">
      <pivotArea field="7" type="button" dataOnly="0" labelOnly="1" outline="0" axis="axisCol" fieldPosition="0"/>
    </format>
    <format dxfId="21">
      <pivotArea field="-2" type="button" dataOnly="0" labelOnly="1" outline="0" axis="axisCol" fieldPosition="1"/>
    </format>
    <format dxfId="20">
      <pivotArea type="topRight" dataOnly="0" labelOnly="1" outline="0" fieldPosition="0"/>
    </format>
    <format dxfId="19">
      <pivotArea dataOnly="0" labelOnly="1" fieldPosition="0">
        <references count="1">
          <reference field="7" count="0"/>
        </references>
      </pivotArea>
    </format>
    <format dxfId="18">
      <pivotArea field="7" dataOnly="0" labelOnly="1" grandCol="1" outline="0" axis="axisCol" fieldPosition="0">
        <references count="1">
          <reference field="4294967294" count="1" selected="0">
            <x v="0"/>
          </reference>
        </references>
      </pivotArea>
    </format>
    <format dxfId="17">
      <pivotArea field="7" dataOnly="0" labelOnly="1" grandCol="1" outline="0" axis="axisCol" fieldPosition="0">
        <references count="1">
          <reference field="4294967294" count="1" selected="0">
            <x v="1"/>
          </reference>
        </references>
      </pivotArea>
    </format>
    <format dxfId="16">
      <pivotArea field="7" dataOnly="0" labelOnly="1" grandCol="1" outline="0" axis="axisCol" fieldPosition="0">
        <references count="1">
          <reference field="4294967294" count="1" selected="0">
            <x v="2"/>
          </reference>
        </references>
      </pivotArea>
    </format>
    <format dxfId="15">
      <pivotArea field="7" dataOnly="0" labelOnly="1" grandCol="1" outline="0" axis="axisCol" fieldPosition="0">
        <references count="1">
          <reference field="4294967294" count="1" selected="0">
            <x v="3"/>
          </reference>
        </references>
      </pivotArea>
    </format>
    <format dxfId="14">
      <pivotArea dataOnly="0" labelOnly="1" outline="0" fieldPosition="0">
        <references count="2">
          <reference field="4294967294" count="4">
            <x v="0"/>
            <x v="1"/>
            <x v="2"/>
            <x v="3"/>
          </reference>
          <reference field="7" count="1" selected="0">
            <x v="6"/>
          </reference>
        </references>
      </pivotArea>
    </format>
    <format dxfId="13">
      <pivotArea dataOnly="0" labelOnly="1" outline="0" fieldPosition="0">
        <references count="2">
          <reference field="4294967294" count="4">
            <x v="0"/>
            <x v="1"/>
            <x v="2"/>
            <x v="3"/>
          </reference>
          <reference field="7" count="1" selected="0">
            <x v="7"/>
          </reference>
        </references>
      </pivotArea>
    </format>
    <format dxfId="12">
      <pivotArea dataOnly="0" labelOnly="1" outline="0" fieldPosition="0">
        <references count="2">
          <reference field="4294967294" count="4">
            <x v="0"/>
            <x v="1"/>
            <x v="2"/>
            <x v="3"/>
          </reference>
          <reference field="7" count="1" selected="0">
            <x v="8"/>
          </reference>
        </references>
      </pivotArea>
    </format>
    <format dxfId="11">
      <pivotArea dataOnly="0" labelOnly="1" outline="0" fieldPosition="0">
        <references count="2">
          <reference field="4294967294" count="4">
            <x v="0"/>
            <x v="1"/>
            <x v="2"/>
            <x v="3"/>
          </reference>
          <reference field="7" count="1" selected="0">
            <x v="9"/>
          </reference>
        </references>
      </pivotArea>
    </format>
    <format dxfId="10">
      <pivotArea dataOnly="0" labelOnly="1" outline="0" fieldPosition="0">
        <references count="2">
          <reference field="4294967294" count="4">
            <x v="0"/>
            <x v="1"/>
            <x v="2"/>
            <x v="3"/>
          </reference>
          <reference field="7" count="1" selected="0">
            <x v="10"/>
          </reference>
        </references>
      </pivotArea>
    </format>
    <format dxfId="9">
      <pivotArea field="14" type="button" dataOnly="0" labelOnly="1" outline="0" axis="axisRow" fieldPosition="0"/>
    </format>
    <format dxfId="8">
      <pivotArea field="7" dataOnly="0" labelOnly="1" grandCol="1" outline="0" axis="axisCol" fieldPosition="0">
        <references count="1">
          <reference field="4294967294" count="1" selected="0">
            <x v="0"/>
          </reference>
        </references>
      </pivotArea>
    </format>
    <format dxfId="7">
      <pivotArea field="7" dataOnly="0" labelOnly="1" grandCol="1" outline="0" axis="axisCol" fieldPosition="0">
        <references count="1">
          <reference field="4294967294" count="1" selected="0">
            <x v="1"/>
          </reference>
        </references>
      </pivotArea>
    </format>
    <format dxfId="6">
      <pivotArea field="7" dataOnly="0" labelOnly="1" grandCol="1" outline="0" axis="axisCol" fieldPosition="0">
        <references count="1">
          <reference field="4294967294" count="1" selected="0">
            <x v="2"/>
          </reference>
        </references>
      </pivotArea>
    </format>
    <format dxfId="5">
      <pivotArea field="7" dataOnly="0" labelOnly="1" grandCol="1" outline="0" axis="axisCol" fieldPosition="0">
        <references count="1">
          <reference field="4294967294" count="1" selected="0">
            <x v="3"/>
          </reference>
        </references>
      </pivotArea>
    </format>
    <format dxfId="4">
      <pivotArea dataOnly="0" labelOnly="1" outline="0" fieldPosition="0">
        <references count="2">
          <reference field="4294967294" count="4">
            <x v="0"/>
            <x v="1"/>
            <x v="2"/>
            <x v="3"/>
          </reference>
          <reference field="7" count="1" selected="0">
            <x v="6"/>
          </reference>
        </references>
      </pivotArea>
    </format>
    <format dxfId="3">
      <pivotArea dataOnly="0" labelOnly="1" outline="0" fieldPosition="0">
        <references count="2">
          <reference field="4294967294" count="4">
            <x v="0"/>
            <x v="1"/>
            <x v="2"/>
            <x v="3"/>
          </reference>
          <reference field="7" count="1" selected="0">
            <x v="7"/>
          </reference>
        </references>
      </pivotArea>
    </format>
    <format dxfId="2">
      <pivotArea dataOnly="0" labelOnly="1" outline="0" fieldPosition="0">
        <references count="2">
          <reference field="4294967294" count="4">
            <x v="0"/>
            <x v="1"/>
            <x v="2"/>
            <x v="3"/>
          </reference>
          <reference field="7" count="1" selected="0">
            <x v="8"/>
          </reference>
        </references>
      </pivotArea>
    </format>
    <format dxfId="1">
      <pivotArea dataOnly="0" labelOnly="1" outline="0" fieldPosition="0">
        <references count="2">
          <reference field="4294967294" count="4">
            <x v="0"/>
            <x v="1"/>
            <x v="2"/>
            <x v="3"/>
          </reference>
          <reference field="7" count="1" selected="0">
            <x v="9"/>
          </reference>
        </references>
      </pivotArea>
    </format>
    <format dxfId="0">
      <pivotArea dataOnly="0" labelOnly="1" outline="0" fieldPosition="0">
        <references count="2">
          <reference field="4294967294" count="4">
            <x v="0"/>
            <x v="1"/>
            <x v="2"/>
            <x v="3"/>
          </reference>
          <reference field="7" count="1" selected="0">
            <x v="10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198"/>
  <sheetViews>
    <sheetView tabSelected="1" workbookViewId="0">
      <selection activeCell="D39" sqref="D39"/>
    </sheetView>
  </sheetViews>
  <sheetFormatPr baseColWidth="10" defaultColWidth="8.83203125" defaultRowHeight="15" x14ac:dyDescent="0.2"/>
  <cols>
    <col min="1" max="1" width="10.5" bestFit="1" customWidth="1"/>
    <col min="2" max="2" width="20.83203125" bestFit="1" customWidth="1"/>
    <col min="3" max="3" width="17.1640625" bestFit="1" customWidth="1"/>
    <col min="4" max="4" width="10.5" bestFit="1" customWidth="1"/>
    <col min="5" max="5" width="10.5" customWidth="1"/>
    <col min="6" max="6" width="10.5" bestFit="1" customWidth="1"/>
    <col min="7" max="7" width="22.1640625" bestFit="1" customWidth="1"/>
    <col min="8" max="8" width="8.6640625" bestFit="1" customWidth="1"/>
    <col min="9" max="9" width="9.83203125" bestFit="1" customWidth="1"/>
    <col min="10" max="11" width="8.83203125" bestFit="1" customWidth="1"/>
    <col min="12" max="12" width="9.83203125" bestFit="1" customWidth="1"/>
    <col min="13" max="13" width="8.83203125" bestFit="1" customWidth="1"/>
    <col min="15" max="15" width="10.33203125" bestFit="1" customWidth="1"/>
  </cols>
  <sheetData>
    <row r="2" spans="1:15" x14ac:dyDescent="0.2">
      <c r="A2" t="s">
        <v>0</v>
      </c>
      <c r="B2" t="s">
        <v>1</v>
      </c>
      <c r="C2" t="s">
        <v>2</v>
      </c>
      <c r="D2" t="s">
        <v>3</v>
      </c>
      <c r="E2" t="s">
        <v>317</v>
      </c>
      <c r="F2" t="s">
        <v>4</v>
      </c>
      <c r="G2" t="s">
        <v>5</v>
      </c>
      <c r="H2" t="s">
        <v>6</v>
      </c>
      <c r="I2" t="s">
        <v>7</v>
      </c>
      <c r="J2" t="s">
        <v>8</v>
      </c>
      <c r="K2" t="s">
        <v>9</v>
      </c>
      <c r="L2" s="6" t="s">
        <v>10</v>
      </c>
      <c r="M2" t="s">
        <v>11</v>
      </c>
    </row>
    <row r="3" spans="1:15" x14ac:dyDescent="0.2">
      <c r="A3" s="1">
        <v>44626</v>
      </c>
      <c r="B3" t="s">
        <v>12</v>
      </c>
      <c r="C3" t="s">
        <v>315</v>
      </c>
      <c r="D3" s="1">
        <v>44625</v>
      </c>
      <c r="E3" s="1">
        <v>44630</v>
      </c>
      <c r="F3">
        <v>5</v>
      </c>
      <c r="G3" t="s">
        <v>316</v>
      </c>
      <c r="H3" t="s">
        <v>350</v>
      </c>
      <c r="I3" s="2">
        <v>87.3</v>
      </c>
      <c r="J3" s="2">
        <v>2.7</v>
      </c>
      <c r="K3" s="2">
        <v>14.33</v>
      </c>
      <c r="L3" s="7">
        <v>90</v>
      </c>
      <c r="M3" s="2">
        <v>15.66</v>
      </c>
    </row>
    <row r="4" spans="1:15" x14ac:dyDescent="0.2">
      <c r="A4" s="1">
        <v>44626</v>
      </c>
      <c r="B4" t="s">
        <v>12</v>
      </c>
      <c r="C4" t="s">
        <v>315</v>
      </c>
      <c r="D4" s="1">
        <v>44625</v>
      </c>
      <c r="E4" s="1">
        <v>44630</v>
      </c>
      <c r="G4" t="s">
        <v>316</v>
      </c>
      <c r="H4" t="s">
        <v>350</v>
      </c>
      <c r="I4" s="2">
        <v>369.57</v>
      </c>
      <c r="J4" s="2">
        <v>11.43</v>
      </c>
      <c r="K4" s="2">
        <v>60.67</v>
      </c>
      <c r="L4" s="7">
        <v>381</v>
      </c>
      <c r="M4" s="2">
        <v>66.31</v>
      </c>
      <c r="O4" t="s">
        <v>424</v>
      </c>
    </row>
    <row r="5" spans="1:15" x14ac:dyDescent="0.2">
      <c r="A5" s="1">
        <v>44643</v>
      </c>
      <c r="B5" t="s">
        <v>65</v>
      </c>
      <c r="C5" t="s">
        <v>306</v>
      </c>
      <c r="D5" s="1">
        <v>44632</v>
      </c>
      <c r="E5" s="1">
        <v>44634</v>
      </c>
      <c r="G5" t="s">
        <v>307</v>
      </c>
      <c r="H5" t="s">
        <v>349</v>
      </c>
      <c r="I5" s="2">
        <v>-220</v>
      </c>
      <c r="J5" s="2"/>
      <c r="K5" s="2"/>
      <c r="L5" s="7">
        <v>-220</v>
      </c>
      <c r="M5" s="2"/>
      <c r="O5" s="2">
        <f>SUM(L3:L160)</f>
        <v>136982.94999999998</v>
      </c>
    </row>
    <row r="6" spans="1:15" x14ac:dyDescent="0.2">
      <c r="A6" s="1">
        <v>44626</v>
      </c>
      <c r="B6" t="s">
        <v>12</v>
      </c>
      <c r="C6" t="s">
        <v>306</v>
      </c>
      <c r="D6" s="1">
        <v>44632</v>
      </c>
      <c r="E6" s="1">
        <v>44634</v>
      </c>
      <c r="G6" t="s">
        <v>307</v>
      </c>
      <c r="H6" t="s">
        <v>349</v>
      </c>
      <c r="I6" s="2">
        <v>221.16</v>
      </c>
      <c r="J6" s="2">
        <v>6.84</v>
      </c>
      <c r="K6" s="2">
        <v>75</v>
      </c>
      <c r="L6" s="7">
        <v>228</v>
      </c>
      <c r="M6" s="2">
        <v>39.68</v>
      </c>
    </row>
    <row r="7" spans="1:15" x14ac:dyDescent="0.2">
      <c r="A7" s="1">
        <v>44631</v>
      </c>
      <c r="B7" t="s">
        <v>12</v>
      </c>
      <c r="C7" t="s">
        <v>313</v>
      </c>
      <c r="D7" s="1">
        <v>44630</v>
      </c>
      <c r="E7" s="1">
        <f>D7+F7</f>
        <v>44633</v>
      </c>
      <c r="F7">
        <v>3</v>
      </c>
      <c r="G7" t="s">
        <v>314</v>
      </c>
      <c r="H7" t="s">
        <v>349</v>
      </c>
      <c r="I7" s="2">
        <v>317.19</v>
      </c>
      <c r="J7" s="2">
        <v>9.81</v>
      </c>
      <c r="K7" s="2">
        <v>75</v>
      </c>
      <c r="L7" s="7">
        <v>327</v>
      </c>
      <c r="M7" s="2">
        <v>56.91</v>
      </c>
    </row>
    <row r="8" spans="1:15" x14ac:dyDescent="0.2">
      <c r="A8" s="1">
        <v>44633</v>
      </c>
      <c r="B8" t="s">
        <v>12</v>
      </c>
      <c r="C8" t="s">
        <v>312</v>
      </c>
      <c r="D8" s="1">
        <v>44632</v>
      </c>
      <c r="E8" s="1">
        <v>44634</v>
      </c>
      <c r="F8">
        <v>2</v>
      </c>
      <c r="G8" t="s">
        <v>307</v>
      </c>
      <c r="H8" t="s">
        <v>350</v>
      </c>
      <c r="I8" s="2">
        <v>278.87</v>
      </c>
      <c r="J8" s="2">
        <v>8.6300000000000008</v>
      </c>
      <c r="K8" s="2">
        <v>75</v>
      </c>
      <c r="L8" s="7">
        <v>287.5</v>
      </c>
      <c r="M8" s="2">
        <v>50.03</v>
      </c>
    </row>
    <row r="9" spans="1:15" x14ac:dyDescent="0.2">
      <c r="A9" s="1">
        <v>44634</v>
      </c>
      <c r="B9" t="s">
        <v>12</v>
      </c>
      <c r="C9" t="s">
        <v>310</v>
      </c>
      <c r="D9" s="1">
        <v>44633</v>
      </c>
      <c r="E9" s="1">
        <f>D9+F9</f>
        <v>44645</v>
      </c>
      <c r="F9">
        <v>12</v>
      </c>
      <c r="G9" t="s">
        <v>311</v>
      </c>
      <c r="H9" t="s">
        <v>349</v>
      </c>
      <c r="I9" s="2">
        <v>1164</v>
      </c>
      <c r="J9" s="2">
        <v>36</v>
      </c>
      <c r="K9" s="2">
        <v>75</v>
      </c>
      <c r="L9" s="7">
        <v>1200</v>
      </c>
      <c r="M9" s="2">
        <v>208.84</v>
      </c>
    </row>
    <row r="10" spans="1:15" x14ac:dyDescent="0.2">
      <c r="A10" s="1">
        <v>44639</v>
      </c>
      <c r="B10" t="s">
        <v>12</v>
      </c>
      <c r="C10" t="s">
        <v>308</v>
      </c>
      <c r="D10" s="1">
        <v>44638</v>
      </c>
      <c r="E10" s="1">
        <f>D10+F10</f>
        <v>44640</v>
      </c>
      <c r="F10">
        <v>2</v>
      </c>
      <c r="G10" t="s">
        <v>309</v>
      </c>
      <c r="H10" t="s">
        <v>350</v>
      </c>
      <c r="I10" s="2">
        <v>266.75</v>
      </c>
      <c r="J10" s="2">
        <v>8.25</v>
      </c>
      <c r="K10" s="2">
        <v>75</v>
      </c>
      <c r="L10" s="7">
        <v>275</v>
      </c>
      <c r="M10" s="2">
        <v>47.86</v>
      </c>
    </row>
    <row r="11" spans="1:15" x14ac:dyDescent="0.2">
      <c r="A11" s="1">
        <v>44646</v>
      </c>
      <c r="B11" t="s">
        <v>12</v>
      </c>
      <c r="C11" t="s">
        <v>300</v>
      </c>
      <c r="D11" s="1">
        <v>44645</v>
      </c>
      <c r="E11" s="1">
        <f>D11+F11</f>
        <v>44647</v>
      </c>
      <c r="F11">
        <v>2</v>
      </c>
      <c r="G11" t="s">
        <v>301</v>
      </c>
      <c r="H11" t="s">
        <v>349</v>
      </c>
      <c r="I11" s="2">
        <v>266.75</v>
      </c>
      <c r="J11" s="2">
        <v>8.25</v>
      </c>
      <c r="K11" s="2">
        <v>75</v>
      </c>
      <c r="L11" s="7">
        <v>275</v>
      </c>
      <c r="M11" s="2">
        <v>47.86</v>
      </c>
    </row>
    <row r="12" spans="1:15" x14ac:dyDescent="0.2">
      <c r="A12" s="1">
        <v>44646</v>
      </c>
      <c r="B12" t="s">
        <v>12</v>
      </c>
      <c r="C12" t="s">
        <v>302</v>
      </c>
      <c r="D12" s="1">
        <v>44645</v>
      </c>
      <c r="E12" s="1">
        <f>D12+F12</f>
        <v>44647</v>
      </c>
      <c r="F12">
        <v>2</v>
      </c>
      <c r="G12" t="s">
        <v>303</v>
      </c>
      <c r="H12" t="s">
        <v>350</v>
      </c>
      <c r="I12" s="2">
        <v>266.75</v>
      </c>
      <c r="J12" s="2">
        <v>8.25</v>
      </c>
      <c r="K12" s="2">
        <v>75</v>
      </c>
      <c r="L12" s="7">
        <v>275</v>
      </c>
      <c r="M12" s="2">
        <v>47.86</v>
      </c>
    </row>
    <row r="13" spans="1:15" x14ac:dyDescent="0.2">
      <c r="A13" s="1">
        <v>44646</v>
      </c>
      <c r="B13" t="s">
        <v>12</v>
      </c>
      <c r="C13" t="s">
        <v>304</v>
      </c>
      <c r="D13" s="1">
        <v>44645</v>
      </c>
      <c r="E13" s="1">
        <f>D13+F13</f>
        <v>44647</v>
      </c>
      <c r="F13">
        <v>2</v>
      </c>
      <c r="G13" t="s">
        <v>305</v>
      </c>
      <c r="H13" t="s">
        <v>348</v>
      </c>
      <c r="I13" s="2">
        <v>305.55</v>
      </c>
      <c r="J13" s="2">
        <v>9.4499999999999993</v>
      </c>
      <c r="K13" s="2">
        <v>75</v>
      </c>
      <c r="L13" s="7">
        <v>315</v>
      </c>
      <c r="M13" s="2">
        <v>54.82</v>
      </c>
    </row>
    <row r="14" spans="1:15" x14ac:dyDescent="0.2">
      <c r="A14" s="1">
        <v>44681</v>
      </c>
      <c r="B14" t="s">
        <v>12</v>
      </c>
      <c r="C14" t="s">
        <v>278</v>
      </c>
      <c r="D14" s="1">
        <v>44649</v>
      </c>
      <c r="E14" s="1">
        <v>44681</v>
      </c>
      <c r="F14">
        <v>32</v>
      </c>
      <c r="G14" t="s">
        <v>279</v>
      </c>
      <c r="H14" t="s">
        <v>349</v>
      </c>
      <c r="I14" s="2">
        <v>99.27</v>
      </c>
      <c r="J14" s="2">
        <v>3.07</v>
      </c>
      <c r="K14" s="2">
        <v>2.73</v>
      </c>
      <c r="L14" s="7">
        <v>102.34</v>
      </c>
      <c r="M14" s="2">
        <v>17.260000000000002</v>
      </c>
    </row>
    <row r="15" spans="1:15" x14ac:dyDescent="0.2">
      <c r="A15" s="1">
        <v>44650</v>
      </c>
      <c r="B15" t="s">
        <v>12</v>
      </c>
      <c r="C15" t="s">
        <v>278</v>
      </c>
      <c r="D15" s="1">
        <v>44649</v>
      </c>
      <c r="E15" s="1">
        <v>44681</v>
      </c>
      <c r="G15" t="s">
        <v>279</v>
      </c>
      <c r="H15" t="s">
        <v>349</v>
      </c>
      <c r="I15" s="2">
        <v>2631.28</v>
      </c>
      <c r="J15" s="2">
        <v>81.38</v>
      </c>
      <c r="K15" s="2">
        <v>72.27</v>
      </c>
      <c r="L15" s="7">
        <v>2712.66</v>
      </c>
      <c r="M15" s="2">
        <v>457.61</v>
      </c>
    </row>
    <row r="16" spans="1:15" x14ac:dyDescent="0.2">
      <c r="A16" s="1">
        <v>44651</v>
      </c>
      <c r="B16" t="s">
        <v>12</v>
      </c>
      <c r="C16" t="s">
        <v>298</v>
      </c>
      <c r="D16" s="1">
        <v>44650</v>
      </c>
      <c r="E16" s="1">
        <f>D16+F16</f>
        <v>44654</v>
      </c>
      <c r="F16">
        <v>4</v>
      </c>
      <c r="G16" t="s">
        <v>299</v>
      </c>
      <c r="H16" t="s">
        <v>348</v>
      </c>
      <c r="I16" s="2">
        <v>445.23</v>
      </c>
      <c r="J16" s="2">
        <v>13.77</v>
      </c>
      <c r="K16" s="2">
        <v>75</v>
      </c>
      <c r="L16" s="7">
        <v>459</v>
      </c>
      <c r="M16" s="2">
        <v>79.88</v>
      </c>
    </row>
    <row r="17" spans="1:13" x14ac:dyDescent="0.2">
      <c r="A17" s="1">
        <v>44653</v>
      </c>
      <c r="B17" t="s">
        <v>12</v>
      </c>
      <c r="C17" t="s">
        <v>294</v>
      </c>
      <c r="D17" s="1">
        <v>44652</v>
      </c>
      <c r="E17" s="1">
        <f>D17+F17</f>
        <v>44654</v>
      </c>
      <c r="F17">
        <v>2</v>
      </c>
      <c r="G17" t="s">
        <v>295</v>
      </c>
      <c r="H17" t="s">
        <v>350</v>
      </c>
      <c r="I17" s="2">
        <v>334.65</v>
      </c>
      <c r="J17" s="2">
        <v>10.35</v>
      </c>
      <c r="K17" s="2">
        <v>75</v>
      </c>
      <c r="L17" s="7">
        <v>345</v>
      </c>
      <c r="M17" s="2">
        <v>60.04</v>
      </c>
    </row>
    <row r="18" spans="1:13" x14ac:dyDescent="0.2">
      <c r="A18" s="1">
        <v>44653</v>
      </c>
      <c r="B18" t="s">
        <v>12</v>
      </c>
      <c r="C18" t="s">
        <v>296</v>
      </c>
      <c r="D18" s="1">
        <v>44652</v>
      </c>
      <c r="E18" s="1">
        <f>D18+F18</f>
        <v>44654</v>
      </c>
      <c r="F18">
        <v>2</v>
      </c>
      <c r="G18" t="s">
        <v>297</v>
      </c>
      <c r="H18" t="s">
        <v>347</v>
      </c>
      <c r="I18" s="2">
        <v>155.19999999999999</v>
      </c>
      <c r="J18" s="2">
        <v>4.8</v>
      </c>
      <c r="K18" s="2">
        <v>0</v>
      </c>
      <c r="L18" s="7">
        <v>160</v>
      </c>
      <c r="M18" s="2">
        <v>27.84</v>
      </c>
    </row>
    <row r="19" spans="1:13" x14ac:dyDescent="0.2">
      <c r="A19" s="1">
        <v>44746</v>
      </c>
      <c r="B19" t="s">
        <v>46</v>
      </c>
      <c r="C19" t="s">
        <v>250</v>
      </c>
      <c r="D19" s="1">
        <v>44655</v>
      </c>
      <c r="E19" s="1">
        <v>44742</v>
      </c>
      <c r="G19" t="s">
        <v>251</v>
      </c>
      <c r="H19" t="s">
        <v>348</v>
      </c>
      <c r="I19" s="2">
        <v>180</v>
      </c>
      <c r="J19" s="2"/>
      <c r="K19" s="2"/>
      <c r="L19" s="7">
        <v>180</v>
      </c>
      <c r="M19" s="2"/>
    </row>
    <row r="20" spans="1:13" x14ac:dyDescent="0.2">
      <c r="A20" s="1">
        <v>44717</v>
      </c>
      <c r="B20" t="s">
        <v>12</v>
      </c>
      <c r="C20" t="s">
        <v>250</v>
      </c>
      <c r="D20" s="1">
        <v>44655</v>
      </c>
      <c r="E20" s="1">
        <v>44742</v>
      </c>
      <c r="G20" t="s">
        <v>251</v>
      </c>
      <c r="H20" t="s">
        <v>348</v>
      </c>
      <c r="I20" s="2">
        <v>1926.29</v>
      </c>
      <c r="J20" s="2">
        <v>59.58</v>
      </c>
      <c r="K20" s="2">
        <v>22.41</v>
      </c>
      <c r="L20" s="7">
        <v>1985.87</v>
      </c>
      <c r="M20" s="2">
        <v>335</v>
      </c>
    </row>
    <row r="21" spans="1:13" x14ac:dyDescent="0.2">
      <c r="A21" s="1">
        <v>44686</v>
      </c>
      <c r="B21" t="s">
        <v>12</v>
      </c>
      <c r="C21" t="s">
        <v>250</v>
      </c>
      <c r="D21" s="1">
        <v>44655</v>
      </c>
      <c r="E21" s="1">
        <v>44742</v>
      </c>
      <c r="G21" t="s">
        <v>251</v>
      </c>
      <c r="H21" t="s">
        <v>348</v>
      </c>
      <c r="I21" s="2">
        <v>2296.7199999999998</v>
      </c>
      <c r="J21" s="2">
        <v>71.03</v>
      </c>
      <c r="K21" s="2">
        <v>26.72</v>
      </c>
      <c r="L21" s="7">
        <v>2367.75</v>
      </c>
      <c r="M21" s="2">
        <v>399.42</v>
      </c>
    </row>
    <row r="22" spans="1:13" x14ac:dyDescent="0.2">
      <c r="A22" s="1">
        <v>44656</v>
      </c>
      <c r="B22" t="s">
        <v>12</v>
      </c>
      <c r="C22" t="s">
        <v>250</v>
      </c>
      <c r="D22" s="1">
        <v>44655</v>
      </c>
      <c r="E22" s="1">
        <v>44742</v>
      </c>
      <c r="F22">
        <v>87</v>
      </c>
      <c r="G22" t="s">
        <v>251</v>
      </c>
      <c r="H22" t="s">
        <v>348</v>
      </c>
      <c r="I22" s="2">
        <v>2222.64</v>
      </c>
      <c r="J22" s="2">
        <v>68.739999999999995</v>
      </c>
      <c r="K22" s="2">
        <v>25.86</v>
      </c>
      <c r="L22" s="7">
        <v>2291.38</v>
      </c>
      <c r="M22" s="2">
        <v>386.54</v>
      </c>
    </row>
    <row r="23" spans="1:13" x14ac:dyDescent="0.2">
      <c r="A23" s="1">
        <v>44660</v>
      </c>
      <c r="B23" t="s">
        <v>12</v>
      </c>
      <c r="C23" t="s">
        <v>292</v>
      </c>
      <c r="D23" s="1">
        <v>44659</v>
      </c>
      <c r="E23" s="1">
        <f t="shared" ref="E23:E28" si="0">D23+F23</f>
        <v>44662</v>
      </c>
      <c r="F23">
        <v>3</v>
      </c>
      <c r="G23" t="s">
        <v>293</v>
      </c>
      <c r="H23" t="s">
        <v>350</v>
      </c>
      <c r="I23" s="2">
        <v>397.12</v>
      </c>
      <c r="J23" s="2">
        <v>12.28</v>
      </c>
      <c r="K23" s="2">
        <v>75</v>
      </c>
      <c r="L23" s="7">
        <v>409.4</v>
      </c>
      <c r="M23" s="2">
        <v>71.25</v>
      </c>
    </row>
    <row r="24" spans="1:13" x14ac:dyDescent="0.2">
      <c r="A24" s="1">
        <v>44660</v>
      </c>
      <c r="B24" t="s">
        <v>12</v>
      </c>
      <c r="C24" t="s">
        <v>290</v>
      </c>
      <c r="D24" s="1">
        <v>44659</v>
      </c>
      <c r="E24" s="1">
        <f t="shared" si="0"/>
        <v>44662</v>
      </c>
      <c r="F24">
        <v>3</v>
      </c>
      <c r="G24" t="s">
        <v>291</v>
      </c>
      <c r="H24" t="s">
        <v>347</v>
      </c>
      <c r="I24" s="2">
        <v>315.25</v>
      </c>
      <c r="J24" s="2">
        <v>9.75</v>
      </c>
      <c r="K24" s="2">
        <v>0</v>
      </c>
      <c r="L24" s="7">
        <v>325</v>
      </c>
      <c r="M24" s="2">
        <v>56.56</v>
      </c>
    </row>
    <row r="25" spans="1:13" x14ac:dyDescent="0.2">
      <c r="A25" s="1">
        <v>44667</v>
      </c>
      <c r="B25" t="s">
        <v>12</v>
      </c>
      <c r="C25" t="s">
        <v>288</v>
      </c>
      <c r="D25" s="1">
        <v>44666</v>
      </c>
      <c r="E25" s="1">
        <f t="shared" si="0"/>
        <v>44669</v>
      </c>
      <c r="F25">
        <v>3</v>
      </c>
      <c r="G25" t="s">
        <v>289</v>
      </c>
      <c r="H25" t="s">
        <v>350</v>
      </c>
      <c r="I25" s="2">
        <v>453.77</v>
      </c>
      <c r="J25" s="2">
        <v>14.03</v>
      </c>
      <c r="K25" s="2">
        <v>85</v>
      </c>
      <c r="L25" s="7">
        <v>467.8</v>
      </c>
      <c r="M25" s="2">
        <v>81.41</v>
      </c>
    </row>
    <row r="26" spans="1:13" x14ac:dyDescent="0.2">
      <c r="A26" s="1">
        <v>44667</v>
      </c>
      <c r="B26" t="s">
        <v>12</v>
      </c>
      <c r="C26" t="s">
        <v>286</v>
      </c>
      <c r="D26" s="1">
        <v>44666</v>
      </c>
      <c r="E26" s="1">
        <f t="shared" si="0"/>
        <v>44668</v>
      </c>
      <c r="F26">
        <v>2</v>
      </c>
      <c r="G26" t="s">
        <v>287</v>
      </c>
      <c r="H26" t="s">
        <v>347</v>
      </c>
      <c r="I26" s="2">
        <v>417.1</v>
      </c>
      <c r="J26" s="2">
        <v>12.9</v>
      </c>
      <c r="K26" s="2">
        <v>80</v>
      </c>
      <c r="L26" s="7">
        <v>430</v>
      </c>
      <c r="M26" s="2">
        <v>74.83</v>
      </c>
    </row>
    <row r="27" spans="1:13" x14ac:dyDescent="0.2">
      <c r="A27" s="1">
        <v>44674</v>
      </c>
      <c r="B27" t="s">
        <v>12</v>
      </c>
      <c r="C27" t="s">
        <v>284</v>
      </c>
      <c r="D27" s="1">
        <v>44673</v>
      </c>
      <c r="E27" s="1">
        <f t="shared" si="0"/>
        <v>44675</v>
      </c>
      <c r="F27">
        <v>2</v>
      </c>
      <c r="G27" t="s">
        <v>285</v>
      </c>
      <c r="H27" t="s">
        <v>350</v>
      </c>
      <c r="I27" s="2">
        <v>334.65</v>
      </c>
      <c r="J27" s="2">
        <v>10.35</v>
      </c>
      <c r="K27" s="2">
        <v>75</v>
      </c>
      <c r="L27" s="7">
        <v>345</v>
      </c>
      <c r="M27" s="2">
        <v>60.04</v>
      </c>
    </row>
    <row r="28" spans="1:13" x14ac:dyDescent="0.2">
      <c r="A28" s="1">
        <v>44675</v>
      </c>
      <c r="B28" t="s">
        <v>12</v>
      </c>
      <c r="C28" t="s">
        <v>282</v>
      </c>
      <c r="D28" s="1">
        <v>44674</v>
      </c>
      <c r="E28" s="1">
        <f t="shared" si="0"/>
        <v>44675</v>
      </c>
      <c r="F28">
        <v>1</v>
      </c>
      <c r="G28" t="s">
        <v>283</v>
      </c>
      <c r="H28" t="s">
        <v>347</v>
      </c>
      <c r="I28" s="2">
        <v>97</v>
      </c>
      <c r="J28" s="2">
        <v>3</v>
      </c>
      <c r="K28" s="2">
        <v>0</v>
      </c>
      <c r="L28" s="7">
        <v>100</v>
      </c>
      <c r="M28" s="2">
        <v>17.399999999999999</v>
      </c>
    </row>
    <row r="29" spans="1:13" x14ac:dyDescent="0.2">
      <c r="A29" s="1">
        <v>44737</v>
      </c>
      <c r="B29" t="s">
        <v>12</v>
      </c>
      <c r="C29" t="s">
        <v>256</v>
      </c>
      <c r="D29" s="1">
        <v>44675</v>
      </c>
      <c r="E29" s="1">
        <v>44766</v>
      </c>
      <c r="G29" t="s">
        <v>257</v>
      </c>
      <c r="H29" t="s">
        <v>350</v>
      </c>
      <c r="I29" s="2">
        <v>2606.6</v>
      </c>
      <c r="J29" s="2">
        <v>80.62</v>
      </c>
      <c r="K29" s="2">
        <v>24.97</v>
      </c>
      <c r="L29" s="7">
        <v>2687.22</v>
      </c>
      <c r="M29" s="2">
        <v>0</v>
      </c>
    </row>
    <row r="30" spans="1:13" x14ac:dyDescent="0.2">
      <c r="A30" s="1">
        <v>44706</v>
      </c>
      <c r="B30" t="s">
        <v>12</v>
      </c>
      <c r="C30" t="s">
        <v>256</v>
      </c>
      <c r="D30" s="1">
        <v>44675</v>
      </c>
      <c r="E30" s="1">
        <v>44766</v>
      </c>
      <c r="G30" t="s">
        <v>257</v>
      </c>
      <c r="H30" t="s">
        <v>350</v>
      </c>
      <c r="I30" s="2">
        <v>2651.06</v>
      </c>
      <c r="J30" s="2">
        <v>81.99</v>
      </c>
      <c r="K30" s="2">
        <v>25.4</v>
      </c>
      <c r="L30" s="7">
        <v>2733.05</v>
      </c>
      <c r="M30" s="2">
        <v>0</v>
      </c>
    </row>
    <row r="31" spans="1:13" x14ac:dyDescent="0.2">
      <c r="A31" s="1">
        <v>44676</v>
      </c>
      <c r="B31" t="s">
        <v>12</v>
      </c>
      <c r="C31" t="s">
        <v>256</v>
      </c>
      <c r="D31" s="1">
        <v>44675</v>
      </c>
      <c r="E31" s="1">
        <v>44766</v>
      </c>
      <c r="F31">
        <v>91</v>
      </c>
      <c r="G31" t="s">
        <v>257</v>
      </c>
      <c r="H31" t="s">
        <v>350</v>
      </c>
      <c r="I31" s="2">
        <v>2570.2399999999998</v>
      </c>
      <c r="J31" s="2">
        <v>79.489999999999995</v>
      </c>
      <c r="K31" s="2">
        <v>24.63</v>
      </c>
      <c r="L31" s="7">
        <v>2649.73</v>
      </c>
      <c r="M31" s="2">
        <v>0</v>
      </c>
    </row>
    <row r="32" spans="1:13" x14ac:dyDescent="0.2">
      <c r="A32" s="1">
        <v>44681</v>
      </c>
      <c r="B32" t="s">
        <v>12</v>
      </c>
      <c r="C32" t="s">
        <v>280</v>
      </c>
      <c r="D32" s="1">
        <v>44680</v>
      </c>
      <c r="E32" s="1">
        <f>D32+F32</f>
        <v>44682</v>
      </c>
      <c r="F32">
        <v>2</v>
      </c>
      <c r="G32" t="s">
        <v>281</v>
      </c>
      <c r="H32" t="s">
        <v>347</v>
      </c>
      <c r="I32" s="2">
        <v>378.3</v>
      </c>
      <c r="J32" s="2">
        <v>11.7</v>
      </c>
      <c r="K32" s="2">
        <v>80</v>
      </c>
      <c r="L32" s="7">
        <v>390</v>
      </c>
      <c r="M32" s="2">
        <v>67.87</v>
      </c>
    </row>
    <row r="33" spans="1:13" x14ac:dyDescent="0.2">
      <c r="A33" s="1">
        <v>44682</v>
      </c>
      <c r="B33" t="s">
        <v>12</v>
      </c>
      <c r="C33" t="s">
        <v>276</v>
      </c>
      <c r="D33" s="1">
        <v>44681</v>
      </c>
      <c r="E33" s="1">
        <f>D33+F33</f>
        <v>44683</v>
      </c>
      <c r="F33">
        <v>2</v>
      </c>
      <c r="G33" t="s">
        <v>277</v>
      </c>
      <c r="H33" t="s">
        <v>349</v>
      </c>
      <c r="I33" s="2">
        <v>291</v>
      </c>
      <c r="J33" s="2">
        <v>9</v>
      </c>
      <c r="K33" s="2">
        <v>75</v>
      </c>
      <c r="L33" s="7">
        <v>300</v>
      </c>
      <c r="M33" s="2">
        <v>52.21</v>
      </c>
    </row>
    <row r="34" spans="1:13" x14ac:dyDescent="0.2">
      <c r="A34" s="1">
        <v>44686</v>
      </c>
      <c r="B34" t="s">
        <v>12</v>
      </c>
      <c r="C34" t="s">
        <v>274</v>
      </c>
      <c r="D34" s="1">
        <v>44685</v>
      </c>
      <c r="E34" s="1">
        <v>44692</v>
      </c>
      <c r="G34" t="s">
        <v>275</v>
      </c>
      <c r="H34" t="s">
        <v>349</v>
      </c>
      <c r="I34" s="2">
        <v>90.64</v>
      </c>
      <c r="J34" s="2">
        <v>2.8</v>
      </c>
      <c r="K34" s="2">
        <v>9.52</v>
      </c>
      <c r="L34" s="7">
        <v>93.44</v>
      </c>
      <c r="M34" s="2">
        <v>16.260000000000002</v>
      </c>
    </row>
    <row r="35" spans="1:13" x14ac:dyDescent="0.2">
      <c r="A35" s="1">
        <v>44686</v>
      </c>
      <c r="B35" t="s">
        <v>12</v>
      </c>
      <c r="C35" t="s">
        <v>274</v>
      </c>
      <c r="D35" s="1">
        <v>44685</v>
      </c>
      <c r="E35" s="1">
        <v>44692</v>
      </c>
      <c r="G35" t="s">
        <v>275</v>
      </c>
      <c r="H35" t="s">
        <v>349</v>
      </c>
      <c r="I35" s="2">
        <v>89.63</v>
      </c>
      <c r="J35" s="2">
        <v>2.77</v>
      </c>
      <c r="K35" s="2">
        <v>9.41</v>
      </c>
      <c r="L35" s="7">
        <v>92.4</v>
      </c>
      <c r="M35" s="2">
        <v>16.079999999999998</v>
      </c>
    </row>
    <row r="36" spans="1:13" x14ac:dyDescent="0.2">
      <c r="A36" s="1">
        <v>44686</v>
      </c>
      <c r="B36" t="s">
        <v>12</v>
      </c>
      <c r="C36" t="s">
        <v>274</v>
      </c>
      <c r="D36" s="1">
        <v>44685</v>
      </c>
      <c r="E36" s="1">
        <v>44692</v>
      </c>
      <c r="F36">
        <v>7</v>
      </c>
      <c r="G36" t="s">
        <v>275</v>
      </c>
      <c r="H36" t="s">
        <v>349</v>
      </c>
      <c r="I36" s="2">
        <v>534.13</v>
      </c>
      <c r="J36" s="2">
        <v>16.52</v>
      </c>
      <c r="K36" s="2">
        <v>56.07</v>
      </c>
      <c r="L36" s="7">
        <v>550.65</v>
      </c>
      <c r="M36" s="2">
        <v>95.83</v>
      </c>
    </row>
    <row r="37" spans="1:13" x14ac:dyDescent="0.2">
      <c r="A37" s="1">
        <v>44687</v>
      </c>
      <c r="B37" t="s">
        <v>12</v>
      </c>
      <c r="C37" t="s">
        <v>272</v>
      </c>
      <c r="D37" s="1">
        <v>44686</v>
      </c>
      <c r="E37" s="1">
        <f t="shared" ref="E37:E43" si="1">D37+F37</f>
        <v>44693</v>
      </c>
      <c r="F37">
        <v>7</v>
      </c>
      <c r="G37" t="s">
        <v>273</v>
      </c>
      <c r="H37" t="s">
        <v>347</v>
      </c>
      <c r="I37" s="2">
        <v>97</v>
      </c>
      <c r="J37" s="2">
        <v>3</v>
      </c>
      <c r="K37" s="2">
        <v>0</v>
      </c>
      <c r="L37" s="7">
        <v>100</v>
      </c>
      <c r="M37" s="2">
        <v>32.86</v>
      </c>
    </row>
    <row r="38" spans="1:13" x14ac:dyDescent="0.2">
      <c r="A38" s="1">
        <v>44688</v>
      </c>
      <c r="B38" t="s">
        <v>12</v>
      </c>
      <c r="C38" t="s">
        <v>270</v>
      </c>
      <c r="D38" s="1">
        <v>44687</v>
      </c>
      <c r="E38" s="1">
        <f t="shared" si="1"/>
        <v>44689</v>
      </c>
      <c r="F38">
        <v>2</v>
      </c>
      <c r="G38" t="s">
        <v>271</v>
      </c>
      <c r="H38" t="s">
        <v>347</v>
      </c>
      <c r="I38" s="2">
        <v>308.45999999999998</v>
      </c>
      <c r="J38" s="2">
        <v>9.5399999999999991</v>
      </c>
      <c r="K38" s="2">
        <v>80</v>
      </c>
      <c r="L38" s="7">
        <v>318</v>
      </c>
      <c r="M38" s="2">
        <v>55.34</v>
      </c>
    </row>
    <row r="39" spans="1:13" x14ac:dyDescent="0.2">
      <c r="A39" s="1">
        <v>44694</v>
      </c>
      <c r="B39" t="s">
        <v>12</v>
      </c>
      <c r="C39" t="s">
        <v>268</v>
      </c>
      <c r="D39" s="1">
        <v>44693</v>
      </c>
      <c r="E39" s="1">
        <f t="shared" si="1"/>
        <v>44696</v>
      </c>
      <c r="F39">
        <v>3</v>
      </c>
      <c r="G39" t="s">
        <v>269</v>
      </c>
      <c r="H39" t="s">
        <v>349</v>
      </c>
      <c r="I39" s="2">
        <v>386.79</v>
      </c>
      <c r="J39" s="2">
        <v>11.96</v>
      </c>
      <c r="K39" s="2">
        <v>75</v>
      </c>
      <c r="L39" s="7">
        <v>398.75</v>
      </c>
      <c r="M39" s="2">
        <v>69.39</v>
      </c>
    </row>
    <row r="40" spans="1:13" x14ac:dyDescent="0.2">
      <c r="A40" s="1">
        <v>44695</v>
      </c>
      <c r="B40" t="s">
        <v>12</v>
      </c>
      <c r="C40" t="s">
        <v>266</v>
      </c>
      <c r="D40" s="1">
        <v>44694</v>
      </c>
      <c r="E40" s="1">
        <f t="shared" si="1"/>
        <v>44696</v>
      </c>
      <c r="F40">
        <v>2</v>
      </c>
      <c r="G40" t="s">
        <v>267</v>
      </c>
      <c r="H40" t="s">
        <v>347</v>
      </c>
      <c r="I40" s="2">
        <v>155.19999999999999</v>
      </c>
      <c r="J40" s="2">
        <v>4.8</v>
      </c>
      <c r="K40" s="2">
        <v>0</v>
      </c>
      <c r="L40" s="7">
        <v>160</v>
      </c>
      <c r="M40" s="2">
        <v>27.84</v>
      </c>
    </row>
    <row r="41" spans="1:13" x14ac:dyDescent="0.2">
      <c r="A41" s="1">
        <v>44702</v>
      </c>
      <c r="B41" t="s">
        <v>12</v>
      </c>
      <c r="C41" t="s">
        <v>264</v>
      </c>
      <c r="D41" s="1">
        <v>44701</v>
      </c>
      <c r="E41" s="1">
        <f t="shared" si="1"/>
        <v>44703</v>
      </c>
      <c r="F41">
        <v>2</v>
      </c>
      <c r="G41" t="s">
        <v>265</v>
      </c>
      <c r="H41" t="s">
        <v>347</v>
      </c>
      <c r="I41" s="2">
        <v>332.71</v>
      </c>
      <c r="J41" s="2">
        <v>10.29</v>
      </c>
      <c r="K41" s="2">
        <v>95</v>
      </c>
      <c r="L41" s="7">
        <v>343</v>
      </c>
      <c r="M41" s="2">
        <v>59.69</v>
      </c>
    </row>
    <row r="42" spans="1:13" x14ac:dyDescent="0.2">
      <c r="A42" s="1">
        <v>44710</v>
      </c>
      <c r="B42" t="s">
        <v>12</v>
      </c>
      <c r="C42" t="s">
        <v>262</v>
      </c>
      <c r="D42" s="1">
        <v>44709</v>
      </c>
      <c r="E42" s="1">
        <f t="shared" si="1"/>
        <v>44723</v>
      </c>
      <c r="F42">
        <v>14</v>
      </c>
      <c r="G42" t="s">
        <v>263</v>
      </c>
      <c r="H42" t="s">
        <v>349</v>
      </c>
      <c r="I42" s="2">
        <v>1382.25</v>
      </c>
      <c r="J42" s="2">
        <v>42.75</v>
      </c>
      <c r="K42" s="2">
        <v>75</v>
      </c>
      <c r="L42" s="7">
        <v>1425</v>
      </c>
      <c r="M42" s="2">
        <v>248</v>
      </c>
    </row>
    <row r="43" spans="1:13" x14ac:dyDescent="0.2">
      <c r="A43" s="1">
        <v>44710</v>
      </c>
      <c r="B43" t="s">
        <v>12</v>
      </c>
      <c r="C43" t="s">
        <v>260</v>
      </c>
      <c r="D43" s="1">
        <v>44709</v>
      </c>
      <c r="E43" s="1">
        <f t="shared" si="1"/>
        <v>44715</v>
      </c>
      <c r="F43">
        <v>6</v>
      </c>
      <c r="G43" t="s">
        <v>261</v>
      </c>
      <c r="H43" t="s">
        <v>347</v>
      </c>
      <c r="I43" s="2">
        <v>810.92</v>
      </c>
      <c r="J43" s="2">
        <v>25.08</v>
      </c>
      <c r="K43" s="2">
        <v>95</v>
      </c>
      <c r="L43" s="7">
        <v>836</v>
      </c>
      <c r="M43" s="2">
        <v>145.49</v>
      </c>
    </row>
    <row r="44" spans="1:13" x14ac:dyDescent="0.2">
      <c r="A44" s="1">
        <v>44748</v>
      </c>
      <c r="B44" t="s">
        <v>12</v>
      </c>
      <c r="C44" t="s">
        <v>246</v>
      </c>
      <c r="D44" s="1">
        <v>44717</v>
      </c>
      <c r="E44" s="1">
        <v>44750</v>
      </c>
      <c r="G44" t="s">
        <v>247</v>
      </c>
      <c r="H44" t="s">
        <v>347</v>
      </c>
      <c r="I44" s="2">
        <v>290.01</v>
      </c>
      <c r="J44" s="2">
        <v>8.9700000000000006</v>
      </c>
      <c r="K44" s="2">
        <v>8.19</v>
      </c>
      <c r="L44" s="7">
        <v>298.98</v>
      </c>
      <c r="M44" s="2">
        <v>50.44</v>
      </c>
    </row>
    <row r="45" spans="1:13" x14ac:dyDescent="0.2">
      <c r="A45" s="1">
        <v>44718</v>
      </c>
      <c r="B45" t="s">
        <v>12</v>
      </c>
      <c r="C45" t="s">
        <v>246</v>
      </c>
      <c r="D45" s="1">
        <v>44717</v>
      </c>
      <c r="E45" s="1">
        <v>44750</v>
      </c>
      <c r="F45">
        <v>33</v>
      </c>
      <c r="G45" t="s">
        <v>247</v>
      </c>
      <c r="H45" t="s">
        <v>347</v>
      </c>
      <c r="I45" s="2">
        <v>3074.68</v>
      </c>
      <c r="J45" s="2">
        <v>95.09</v>
      </c>
      <c r="K45" s="2">
        <v>86.81</v>
      </c>
      <c r="L45" s="7">
        <v>3169.77</v>
      </c>
      <c r="M45" s="2">
        <v>534.71</v>
      </c>
    </row>
    <row r="46" spans="1:13" x14ac:dyDescent="0.2">
      <c r="A46" s="1">
        <v>44724</v>
      </c>
      <c r="B46" t="s">
        <v>12</v>
      </c>
      <c r="C46" t="s">
        <v>258</v>
      </c>
      <c r="D46" s="1">
        <v>44723</v>
      </c>
      <c r="E46" s="1">
        <v>44736</v>
      </c>
      <c r="G46" t="s">
        <v>259</v>
      </c>
      <c r="H46" t="s">
        <v>349</v>
      </c>
      <c r="I46" s="2">
        <v>291</v>
      </c>
      <c r="J46" s="2">
        <v>9</v>
      </c>
      <c r="K46" s="2">
        <v>0</v>
      </c>
      <c r="L46" s="7">
        <v>300</v>
      </c>
      <c r="M46" s="2">
        <v>52.21</v>
      </c>
    </row>
    <row r="47" spans="1:13" x14ac:dyDescent="0.2">
      <c r="A47" s="1">
        <v>44724</v>
      </c>
      <c r="B47" t="s">
        <v>12</v>
      </c>
      <c r="C47" t="s">
        <v>258</v>
      </c>
      <c r="D47" s="1">
        <v>44723</v>
      </c>
      <c r="E47" s="1">
        <v>44736</v>
      </c>
      <c r="F47">
        <v>13</v>
      </c>
      <c r="G47" t="s">
        <v>259</v>
      </c>
      <c r="H47" t="s">
        <v>349</v>
      </c>
      <c r="I47" s="2">
        <v>970</v>
      </c>
      <c r="J47" s="2">
        <v>30</v>
      </c>
      <c r="K47" s="2">
        <v>0</v>
      </c>
      <c r="L47" s="7">
        <v>1000</v>
      </c>
      <c r="M47" s="2">
        <v>174.03</v>
      </c>
    </row>
    <row r="48" spans="1:13" x14ac:dyDescent="0.2">
      <c r="A48" s="1">
        <v>44741</v>
      </c>
      <c r="B48" t="s">
        <v>12</v>
      </c>
      <c r="C48" t="s">
        <v>254</v>
      </c>
      <c r="D48" s="1">
        <v>44740</v>
      </c>
      <c r="E48" s="1">
        <f t="shared" ref="E48:E66" si="2">D48+F48</f>
        <v>44742</v>
      </c>
      <c r="F48">
        <v>2</v>
      </c>
      <c r="G48" t="s">
        <v>255</v>
      </c>
      <c r="H48" t="s">
        <v>349</v>
      </c>
      <c r="I48" s="2">
        <v>326.89</v>
      </c>
      <c r="J48" s="2">
        <v>10.11</v>
      </c>
      <c r="K48" s="2">
        <v>95</v>
      </c>
      <c r="L48" s="7">
        <v>337</v>
      </c>
      <c r="M48" s="2">
        <v>58.65</v>
      </c>
    </row>
    <row r="49" spans="1:13" x14ac:dyDescent="0.2">
      <c r="A49" s="1">
        <v>44745</v>
      </c>
      <c r="B49" t="s">
        <v>12</v>
      </c>
      <c r="C49" t="s">
        <v>252</v>
      </c>
      <c r="D49" s="1">
        <v>44744</v>
      </c>
      <c r="E49" s="1">
        <f t="shared" si="2"/>
        <v>44747</v>
      </c>
      <c r="F49">
        <v>3</v>
      </c>
      <c r="G49" t="s">
        <v>253</v>
      </c>
      <c r="H49" t="s">
        <v>348</v>
      </c>
      <c r="I49" s="2">
        <v>454.93</v>
      </c>
      <c r="J49" s="2">
        <v>14.07</v>
      </c>
      <c r="K49" s="2">
        <v>85</v>
      </c>
      <c r="L49" s="7">
        <v>469</v>
      </c>
      <c r="M49" s="2">
        <v>81.62</v>
      </c>
    </row>
    <row r="50" spans="1:13" x14ac:dyDescent="0.2">
      <c r="A50" s="1">
        <v>44748</v>
      </c>
      <c r="B50" t="s">
        <v>12</v>
      </c>
      <c r="C50" t="s">
        <v>248</v>
      </c>
      <c r="D50" s="1">
        <v>44747</v>
      </c>
      <c r="E50" s="1">
        <f t="shared" si="2"/>
        <v>44758</v>
      </c>
      <c r="F50">
        <v>11</v>
      </c>
      <c r="G50" t="s">
        <v>249</v>
      </c>
      <c r="H50" t="s">
        <v>348</v>
      </c>
      <c r="I50" s="2">
        <v>1233.3599999999999</v>
      </c>
      <c r="J50" s="2">
        <v>38.14</v>
      </c>
      <c r="K50" s="2">
        <v>85</v>
      </c>
      <c r="L50" s="7">
        <v>1271.5</v>
      </c>
      <c r="M50" s="2">
        <v>221.28</v>
      </c>
    </row>
    <row r="51" spans="1:13" x14ac:dyDescent="0.2">
      <c r="A51" s="1">
        <v>44750</v>
      </c>
      <c r="B51" t="s">
        <v>12</v>
      </c>
      <c r="C51" t="s">
        <v>244</v>
      </c>
      <c r="D51" s="1">
        <v>44749</v>
      </c>
      <c r="E51" s="1">
        <f t="shared" si="2"/>
        <v>44751</v>
      </c>
      <c r="F51">
        <v>2</v>
      </c>
      <c r="G51" t="s">
        <v>245</v>
      </c>
      <c r="H51" t="s">
        <v>349</v>
      </c>
      <c r="I51" s="2">
        <v>309.82</v>
      </c>
      <c r="J51" s="2">
        <v>9.58</v>
      </c>
      <c r="K51" s="2">
        <v>95</v>
      </c>
      <c r="L51" s="7">
        <v>319.39999999999998</v>
      </c>
      <c r="M51" s="2">
        <v>55.58</v>
      </c>
    </row>
    <row r="52" spans="1:13" x14ac:dyDescent="0.2">
      <c r="A52" s="1">
        <v>44751</v>
      </c>
      <c r="B52" t="s">
        <v>12</v>
      </c>
      <c r="C52" t="s">
        <v>242</v>
      </c>
      <c r="D52" s="1">
        <v>44750</v>
      </c>
      <c r="E52" s="1">
        <f t="shared" si="2"/>
        <v>44752</v>
      </c>
      <c r="F52">
        <v>2</v>
      </c>
      <c r="G52" t="s">
        <v>243</v>
      </c>
      <c r="H52" t="s">
        <v>347</v>
      </c>
      <c r="I52" s="2">
        <v>317.19</v>
      </c>
      <c r="J52" s="2">
        <v>9.81</v>
      </c>
      <c r="K52" s="2">
        <v>95</v>
      </c>
      <c r="L52" s="7">
        <v>327</v>
      </c>
      <c r="M52" s="2">
        <v>56.91</v>
      </c>
    </row>
    <row r="53" spans="1:13" x14ac:dyDescent="0.2">
      <c r="A53" s="1">
        <v>44758</v>
      </c>
      <c r="B53" t="s">
        <v>12</v>
      </c>
      <c r="C53" t="s">
        <v>240</v>
      </c>
      <c r="D53" s="1">
        <v>44757</v>
      </c>
      <c r="E53" s="1">
        <f t="shared" si="2"/>
        <v>44759</v>
      </c>
      <c r="F53">
        <v>2</v>
      </c>
      <c r="G53" t="s">
        <v>241</v>
      </c>
      <c r="H53" t="s">
        <v>347</v>
      </c>
      <c r="I53" s="2">
        <v>392.85</v>
      </c>
      <c r="J53" s="2">
        <v>12.15</v>
      </c>
      <c r="K53" s="2">
        <v>95</v>
      </c>
      <c r="L53" s="7">
        <v>405</v>
      </c>
      <c r="M53" s="2">
        <v>70.48</v>
      </c>
    </row>
    <row r="54" spans="1:13" x14ac:dyDescent="0.2">
      <c r="A54" s="1">
        <v>44762</v>
      </c>
      <c r="B54" t="s">
        <v>12</v>
      </c>
      <c r="C54" t="s">
        <v>238</v>
      </c>
      <c r="D54" s="1">
        <v>44761</v>
      </c>
      <c r="E54" s="1">
        <f t="shared" si="2"/>
        <v>44763</v>
      </c>
      <c r="F54">
        <v>2</v>
      </c>
      <c r="G54" t="s">
        <v>239</v>
      </c>
      <c r="H54" t="s">
        <v>347</v>
      </c>
      <c r="I54" s="2">
        <v>276.83999999999997</v>
      </c>
      <c r="J54" s="2">
        <v>8.56</v>
      </c>
      <c r="K54" s="2">
        <v>95</v>
      </c>
      <c r="L54" s="7">
        <v>285.39999999999998</v>
      </c>
      <c r="M54" s="2">
        <v>49.67</v>
      </c>
    </row>
    <row r="55" spans="1:13" x14ac:dyDescent="0.2">
      <c r="A55" s="1">
        <v>44764</v>
      </c>
      <c r="B55" t="s">
        <v>12</v>
      </c>
      <c r="C55" t="s">
        <v>234</v>
      </c>
      <c r="D55" s="1">
        <v>44763</v>
      </c>
      <c r="E55" s="1">
        <f t="shared" si="2"/>
        <v>44767</v>
      </c>
      <c r="F55">
        <v>4</v>
      </c>
      <c r="G55" t="s">
        <v>235</v>
      </c>
      <c r="H55" t="s">
        <v>348</v>
      </c>
      <c r="I55" s="2">
        <v>551.92999999999995</v>
      </c>
      <c r="J55" s="2">
        <v>17.07</v>
      </c>
      <c r="K55" s="2">
        <v>85</v>
      </c>
      <c r="L55" s="7">
        <v>569</v>
      </c>
      <c r="M55" s="2">
        <v>99.02</v>
      </c>
    </row>
    <row r="56" spans="1:13" x14ac:dyDescent="0.2">
      <c r="A56" s="1">
        <v>44764</v>
      </c>
      <c r="B56" t="s">
        <v>12</v>
      </c>
      <c r="C56" t="s">
        <v>232</v>
      </c>
      <c r="D56" s="1">
        <v>44763</v>
      </c>
      <c r="E56" s="1">
        <f t="shared" si="2"/>
        <v>44766</v>
      </c>
      <c r="F56">
        <v>3</v>
      </c>
      <c r="G56" t="s">
        <v>233</v>
      </c>
      <c r="H56" t="s">
        <v>347</v>
      </c>
      <c r="I56" s="2">
        <v>485</v>
      </c>
      <c r="J56" s="2">
        <v>15</v>
      </c>
      <c r="K56" s="2">
        <v>0</v>
      </c>
      <c r="L56" s="7">
        <v>500</v>
      </c>
      <c r="M56" s="2">
        <v>87.01</v>
      </c>
    </row>
    <row r="57" spans="1:13" x14ac:dyDescent="0.2">
      <c r="A57" s="1">
        <v>44764</v>
      </c>
      <c r="B57" t="s">
        <v>12</v>
      </c>
      <c r="C57" t="s">
        <v>236</v>
      </c>
      <c r="D57" s="1">
        <v>44763</v>
      </c>
      <c r="E57" s="1">
        <f t="shared" si="2"/>
        <v>44766</v>
      </c>
      <c r="F57">
        <v>3</v>
      </c>
      <c r="G57" t="s">
        <v>237</v>
      </c>
      <c r="H57" t="s">
        <v>348</v>
      </c>
      <c r="I57" s="2">
        <v>186.24</v>
      </c>
      <c r="J57" s="2">
        <v>5.76</v>
      </c>
      <c r="K57" s="2">
        <v>0</v>
      </c>
      <c r="L57" s="7">
        <v>192</v>
      </c>
      <c r="M57" s="2">
        <v>0</v>
      </c>
    </row>
    <row r="58" spans="1:13" x14ac:dyDescent="0.2">
      <c r="A58" s="1">
        <v>44765</v>
      </c>
      <c r="B58" t="s">
        <v>12</v>
      </c>
      <c r="C58" t="s">
        <v>230</v>
      </c>
      <c r="D58" s="1">
        <v>44764</v>
      </c>
      <c r="E58" s="1">
        <f t="shared" si="2"/>
        <v>44766</v>
      </c>
      <c r="F58">
        <v>2</v>
      </c>
      <c r="G58" t="s">
        <v>231</v>
      </c>
      <c r="H58" t="s">
        <v>349</v>
      </c>
      <c r="I58" s="2">
        <v>412.25</v>
      </c>
      <c r="J58" s="2">
        <v>12.75</v>
      </c>
      <c r="K58" s="2">
        <v>95</v>
      </c>
      <c r="L58" s="7">
        <v>425</v>
      </c>
      <c r="M58" s="2">
        <v>73.959999999999994</v>
      </c>
    </row>
    <row r="59" spans="1:13" x14ac:dyDescent="0.2">
      <c r="A59" s="1">
        <v>44768</v>
      </c>
      <c r="B59" t="s">
        <v>12</v>
      </c>
      <c r="C59" t="s">
        <v>228</v>
      </c>
      <c r="D59" s="1">
        <v>44767</v>
      </c>
      <c r="E59" s="1">
        <f t="shared" si="2"/>
        <v>44774</v>
      </c>
      <c r="F59">
        <v>7</v>
      </c>
      <c r="G59" t="s">
        <v>229</v>
      </c>
      <c r="H59" t="s">
        <v>348</v>
      </c>
      <c r="I59" s="2">
        <v>720.71</v>
      </c>
      <c r="J59" s="2">
        <v>22.29</v>
      </c>
      <c r="K59" s="2">
        <v>85</v>
      </c>
      <c r="L59" s="7">
        <v>743</v>
      </c>
      <c r="M59" s="2">
        <v>129.30000000000001</v>
      </c>
    </row>
    <row r="60" spans="1:13" x14ac:dyDescent="0.2">
      <c r="A60" s="1">
        <v>44770</v>
      </c>
      <c r="B60" t="s">
        <v>12</v>
      </c>
      <c r="C60" t="s">
        <v>226</v>
      </c>
      <c r="D60" s="1">
        <v>44769</v>
      </c>
      <c r="E60" s="1">
        <f t="shared" si="2"/>
        <v>44775</v>
      </c>
      <c r="F60">
        <v>6</v>
      </c>
      <c r="G60" t="s">
        <v>227</v>
      </c>
      <c r="H60" t="s">
        <v>350</v>
      </c>
      <c r="I60" s="2">
        <v>213.4</v>
      </c>
      <c r="J60" s="2">
        <v>6.6</v>
      </c>
      <c r="K60" s="2">
        <v>23.97</v>
      </c>
      <c r="L60" s="7">
        <v>220</v>
      </c>
      <c r="M60" s="2">
        <v>38.29</v>
      </c>
    </row>
    <row r="61" spans="1:13" x14ac:dyDescent="0.2">
      <c r="A61" s="1">
        <v>44770</v>
      </c>
      <c r="B61" t="s">
        <v>12</v>
      </c>
      <c r="C61" t="s">
        <v>226</v>
      </c>
      <c r="D61" s="1">
        <v>44769</v>
      </c>
      <c r="E61" s="1">
        <f t="shared" si="2"/>
        <v>44775</v>
      </c>
      <c r="F61">
        <v>6</v>
      </c>
      <c r="G61" t="s">
        <v>227</v>
      </c>
      <c r="H61" t="s">
        <v>350</v>
      </c>
      <c r="I61" s="2">
        <v>543.39</v>
      </c>
      <c r="J61" s="2">
        <v>16.809999999999999</v>
      </c>
      <c r="K61" s="2">
        <v>61.03</v>
      </c>
      <c r="L61" s="7">
        <v>560.20000000000005</v>
      </c>
      <c r="M61" s="2">
        <v>97.49</v>
      </c>
    </row>
    <row r="62" spans="1:13" x14ac:dyDescent="0.2">
      <c r="A62" s="1">
        <v>44771</v>
      </c>
      <c r="B62" t="s">
        <v>12</v>
      </c>
      <c r="C62" t="s">
        <v>224</v>
      </c>
      <c r="D62" s="1">
        <v>44770</v>
      </c>
      <c r="E62" s="1">
        <f t="shared" si="2"/>
        <v>44773</v>
      </c>
      <c r="F62">
        <v>3</v>
      </c>
      <c r="G62" t="s">
        <v>225</v>
      </c>
      <c r="H62" t="s">
        <v>347</v>
      </c>
      <c r="I62" s="2">
        <v>406.43</v>
      </c>
      <c r="J62" s="2">
        <v>12.57</v>
      </c>
      <c r="K62" s="2">
        <v>95</v>
      </c>
      <c r="L62" s="7">
        <v>419</v>
      </c>
      <c r="M62" s="2">
        <v>72.92</v>
      </c>
    </row>
    <row r="63" spans="1:13" x14ac:dyDescent="0.2">
      <c r="A63" s="1">
        <v>44772</v>
      </c>
      <c r="B63" t="s">
        <v>12</v>
      </c>
      <c r="C63" t="s">
        <v>222</v>
      </c>
      <c r="D63" s="1">
        <v>44771</v>
      </c>
      <c r="E63" s="1">
        <f t="shared" si="2"/>
        <v>44773</v>
      </c>
      <c r="F63">
        <v>2</v>
      </c>
      <c r="G63" t="s">
        <v>223</v>
      </c>
      <c r="H63" t="s">
        <v>349</v>
      </c>
      <c r="I63" s="2">
        <v>362.78</v>
      </c>
      <c r="J63" s="2">
        <v>11.22</v>
      </c>
      <c r="K63" s="2">
        <v>95</v>
      </c>
      <c r="L63" s="7">
        <v>374</v>
      </c>
      <c r="M63" s="2">
        <v>65.09</v>
      </c>
    </row>
    <row r="64" spans="1:13" x14ac:dyDescent="0.2">
      <c r="A64" s="1">
        <v>44776</v>
      </c>
      <c r="B64" t="s">
        <v>12</v>
      </c>
      <c r="C64" t="s">
        <v>220</v>
      </c>
      <c r="D64" s="1">
        <v>44775</v>
      </c>
      <c r="E64" s="1">
        <f t="shared" si="2"/>
        <v>44776</v>
      </c>
      <c r="F64">
        <v>1</v>
      </c>
      <c r="G64" t="s">
        <v>221</v>
      </c>
      <c r="H64" t="s">
        <v>350</v>
      </c>
      <c r="I64" s="2">
        <v>195.21</v>
      </c>
      <c r="J64" s="2">
        <v>6.04</v>
      </c>
      <c r="K64" s="2">
        <v>85</v>
      </c>
      <c r="L64" s="7">
        <v>201.25</v>
      </c>
      <c r="M64" s="2">
        <v>35.020000000000003</v>
      </c>
    </row>
    <row r="65" spans="1:13" x14ac:dyDescent="0.2">
      <c r="A65" s="1">
        <v>44779</v>
      </c>
      <c r="B65" t="s">
        <v>12</v>
      </c>
      <c r="C65" t="s">
        <v>218</v>
      </c>
      <c r="D65" s="1">
        <v>44778</v>
      </c>
      <c r="E65" s="1">
        <f t="shared" si="2"/>
        <v>44780</v>
      </c>
      <c r="F65">
        <v>2</v>
      </c>
      <c r="G65" t="s">
        <v>219</v>
      </c>
      <c r="H65" t="s">
        <v>351</v>
      </c>
      <c r="I65" s="2">
        <v>1160.1199999999999</v>
      </c>
      <c r="J65" s="2">
        <v>35.880000000000003</v>
      </c>
      <c r="K65" s="2">
        <v>300</v>
      </c>
      <c r="L65" s="7">
        <v>1196</v>
      </c>
      <c r="M65" s="2">
        <v>208.14</v>
      </c>
    </row>
    <row r="66" spans="1:13" x14ac:dyDescent="0.2">
      <c r="A66" s="1">
        <v>44782</v>
      </c>
      <c r="B66" t="s">
        <v>12</v>
      </c>
      <c r="C66" t="s">
        <v>216</v>
      </c>
      <c r="D66" s="1">
        <v>44781</v>
      </c>
      <c r="E66" s="1">
        <f t="shared" si="2"/>
        <v>44785</v>
      </c>
      <c r="F66">
        <v>4</v>
      </c>
      <c r="G66" t="s">
        <v>217</v>
      </c>
      <c r="H66" t="s">
        <v>350</v>
      </c>
      <c r="I66" s="2">
        <v>509.25</v>
      </c>
      <c r="J66" s="2">
        <v>15.75</v>
      </c>
      <c r="K66" s="2">
        <v>85</v>
      </c>
      <c r="L66" s="7">
        <v>525</v>
      </c>
      <c r="M66" s="2">
        <v>91.37</v>
      </c>
    </row>
    <row r="67" spans="1:13" x14ac:dyDescent="0.2">
      <c r="A67" s="1">
        <v>44805</v>
      </c>
      <c r="B67" t="s">
        <v>46</v>
      </c>
      <c r="C67" t="s">
        <v>200</v>
      </c>
      <c r="D67" s="1">
        <v>44781</v>
      </c>
      <c r="E67" s="1">
        <v>44800</v>
      </c>
      <c r="G67" t="s">
        <v>201</v>
      </c>
      <c r="H67" t="s">
        <v>349</v>
      </c>
      <c r="I67" s="2">
        <v>89</v>
      </c>
      <c r="J67" s="2"/>
      <c r="K67" s="2"/>
      <c r="L67" s="7">
        <v>89</v>
      </c>
      <c r="M67" s="2"/>
    </row>
    <row r="68" spans="1:13" x14ac:dyDescent="0.2">
      <c r="A68" s="1">
        <v>44782</v>
      </c>
      <c r="B68" t="s">
        <v>12</v>
      </c>
      <c r="C68" t="s">
        <v>200</v>
      </c>
      <c r="D68" s="1">
        <v>44781</v>
      </c>
      <c r="E68" s="1">
        <v>44800</v>
      </c>
      <c r="G68" t="s">
        <v>201</v>
      </c>
      <c r="H68" t="s">
        <v>349</v>
      </c>
      <c r="I68" s="2">
        <v>1018.5</v>
      </c>
      <c r="J68" s="2">
        <v>31.5</v>
      </c>
      <c r="K68" s="2">
        <v>0</v>
      </c>
      <c r="L68" s="7">
        <v>1050</v>
      </c>
      <c r="M68" s="2">
        <v>182.73</v>
      </c>
    </row>
    <row r="69" spans="1:13" x14ac:dyDescent="0.2">
      <c r="A69" s="1">
        <v>44782</v>
      </c>
      <c r="B69" t="s">
        <v>12</v>
      </c>
      <c r="C69" t="s">
        <v>200</v>
      </c>
      <c r="D69" s="1">
        <v>44781</v>
      </c>
      <c r="E69" s="1">
        <v>44800</v>
      </c>
      <c r="F69">
        <v>19</v>
      </c>
      <c r="G69" t="s">
        <v>201</v>
      </c>
      <c r="H69" t="s">
        <v>349</v>
      </c>
      <c r="I69" s="2">
        <v>470.45</v>
      </c>
      <c r="J69" s="2">
        <v>14.55</v>
      </c>
      <c r="K69" s="2">
        <v>0</v>
      </c>
      <c r="L69" s="7">
        <v>485</v>
      </c>
      <c r="M69" s="2">
        <v>84.41</v>
      </c>
    </row>
    <row r="70" spans="1:13" x14ac:dyDescent="0.2">
      <c r="A70" s="1">
        <v>44786</v>
      </c>
      <c r="B70" t="s">
        <v>12</v>
      </c>
      <c r="C70" t="s">
        <v>213</v>
      </c>
      <c r="D70" s="1">
        <v>44785</v>
      </c>
      <c r="E70" s="1">
        <v>44795</v>
      </c>
      <c r="G70" t="s">
        <v>214</v>
      </c>
      <c r="H70" t="s">
        <v>347</v>
      </c>
      <c r="I70" s="2">
        <v>218.25</v>
      </c>
      <c r="J70" s="2">
        <v>6.75</v>
      </c>
      <c r="K70" s="2">
        <v>15.92</v>
      </c>
      <c r="L70" s="7">
        <v>225</v>
      </c>
      <c r="M70" s="2">
        <v>39.159999999999997</v>
      </c>
    </row>
    <row r="71" spans="1:13" x14ac:dyDescent="0.2">
      <c r="A71" s="1">
        <v>44786</v>
      </c>
      <c r="B71" t="s">
        <v>12</v>
      </c>
      <c r="C71" t="s">
        <v>213</v>
      </c>
      <c r="D71" s="1">
        <v>44785</v>
      </c>
      <c r="E71" s="1">
        <v>44795</v>
      </c>
      <c r="G71" t="s">
        <v>214</v>
      </c>
      <c r="H71" t="s">
        <v>347</v>
      </c>
      <c r="I71" s="2">
        <v>96.03</v>
      </c>
      <c r="J71" s="2">
        <v>2.97</v>
      </c>
      <c r="K71" s="2">
        <v>7.01</v>
      </c>
      <c r="L71" s="7">
        <v>99</v>
      </c>
      <c r="M71" s="2">
        <v>17.23</v>
      </c>
    </row>
    <row r="72" spans="1:13" x14ac:dyDescent="0.2">
      <c r="A72" s="1">
        <v>44786</v>
      </c>
      <c r="B72" t="s">
        <v>12</v>
      </c>
      <c r="C72" t="s">
        <v>213</v>
      </c>
      <c r="D72" s="1">
        <v>44785</v>
      </c>
      <c r="E72" s="1">
        <v>44795</v>
      </c>
      <c r="G72" t="s">
        <v>214</v>
      </c>
      <c r="H72" t="s">
        <v>347</v>
      </c>
      <c r="I72" s="2">
        <v>801.95</v>
      </c>
      <c r="J72" s="2">
        <v>24.81</v>
      </c>
      <c r="K72" s="2">
        <v>58.5</v>
      </c>
      <c r="L72" s="7">
        <v>826.76</v>
      </c>
      <c r="M72" s="2">
        <v>143.88</v>
      </c>
    </row>
    <row r="73" spans="1:13" x14ac:dyDescent="0.2">
      <c r="A73" s="1">
        <v>44786</v>
      </c>
      <c r="B73" t="s">
        <v>12</v>
      </c>
      <c r="C73" t="s">
        <v>213</v>
      </c>
      <c r="D73" s="1">
        <v>44785</v>
      </c>
      <c r="E73" s="1">
        <v>44795</v>
      </c>
      <c r="F73">
        <v>10</v>
      </c>
      <c r="G73" t="s">
        <v>214</v>
      </c>
      <c r="H73" t="s">
        <v>347</v>
      </c>
      <c r="I73" s="2">
        <v>185.99</v>
      </c>
      <c r="J73" s="2">
        <v>5.75</v>
      </c>
      <c r="K73" s="2">
        <v>13.57</v>
      </c>
      <c r="L73" s="7">
        <v>191.74</v>
      </c>
      <c r="M73" s="2">
        <v>33.369999999999997</v>
      </c>
    </row>
    <row r="74" spans="1:13" x14ac:dyDescent="0.2">
      <c r="A74" s="1">
        <v>44786</v>
      </c>
      <c r="B74" t="s">
        <v>12</v>
      </c>
      <c r="C74" t="s">
        <v>215</v>
      </c>
      <c r="D74" s="1">
        <v>44785</v>
      </c>
      <c r="E74" s="1">
        <f t="shared" ref="E74:E99" si="3">D74+F74</f>
        <v>44791</v>
      </c>
      <c r="F74">
        <v>6</v>
      </c>
      <c r="G74" t="s">
        <v>208</v>
      </c>
      <c r="H74" t="s">
        <v>350</v>
      </c>
      <c r="I74" s="2">
        <v>756.79</v>
      </c>
      <c r="J74" s="2">
        <v>23.41</v>
      </c>
      <c r="K74" s="2">
        <v>85</v>
      </c>
      <c r="L74" s="7">
        <v>780.2</v>
      </c>
      <c r="M74" s="2">
        <v>135.78</v>
      </c>
    </row>
    <row r="75" spans="1:13" x14ac:dyDescent="0.2">
      <c r="A75" s="1">
        <v>44790</v>
      </c>
      <c r="B75" t="s">
        <v>12</v>
      </c>
      <c r="C75" t="s">
        <v>211</v>
      </c>
      <c r="D75" s="1">
        <v>44789</v>
      </c>
      <c r="E75" s="1">
        <f t="shared" si="3"/>
        <v>44798</v>
      </c>
      <c r="F75">
        <v>9</v>
      </c>
      <c r="G75" t="s">
        <v>212</v>
      </c>
      <c r="H75" t="s">
        <v>348</v>
      </c>
      <c r="I75" s="2">
        <v>741.76</v>
      </c>
      <c r="J75" s="2">
        <v>22.94</v>
      </c>
      <c r="K75" s="2">
        <v>85</v>
      </c>
      <c r="L75" s="7">
        <v>764.7</v>
      </c>
      <c r="M75" s="2">
        <v>133.08000000000001</v>
      </c>
    </row>
    <row r="76" spans="1:13" x14ac:dyDescent="0.2">
      <c r="A76" s="1">
        <v>44793</v>
      </c>
      <c r="B76" t="s">
        <v>12</v>
      </c>
      <c r="C76" t="s">
        <v>209</v>
      </c>
      <c r="D76" s="1">
        <v>44792</v>
      </c>
      <c r="E76" s="1">
        <f t="shared" si="3"/>
        <v>44794</v>
      </c>
      <c r="F76">
        <v>2</v>
      </c>
      <c r="G76" t="s">
        <v>210</v>
      </c>
      <c r="H76" t="s">
        <v>350</v>
      </c>
      <c r="I76" s="2">
        <v>300.7</v>
      </c>
      <c r="J76" s="2">
        <v>9.3000000000000007</v>
      </c>
      <c r="K76" s="2">
        <v>85</v>
      </c>
      <c r="L76" s="7">
        <v>310</v>
      </c>
      <c r="M76" s="2">
        <v>53.95</v>
      </c>
    </row>
    <row r="77" spans="1:13" x14ac:dyDescent="0.2">
      <c r="A77" s="1">
        <v>44799</v>
      </c>
      <c r="B77" t="s">
        <v>12</v>
      </c>
      <c r="C77" t="s">
        <v>207</v>
      </c>
      <c r="D77" s="1">
        <v>44798</v>
      </c>
      <c r="E77" s="1">
        <f t="shared" si="3"/>
        <v>44801</v>
      </c>
      <c r="F77">
        <v>3</v>
      </c>
      <c r="G77" t="s">
        <v>208</v>
      </c>
      <c r="H77" t="s">
        <v>350</v>
      </c>
      <c r="I77" s="2">
        <v>419.62</v>
      </c>
      <c r="J77" s="2">
        <v>12.98</v>
      </c>
      <c r="K77" s="2">
        <v>85</v>
      </c>
      <c r="L77" s="7">
        <v>432.6</v>
      </c>
      <c r="M77" s="2">
        <v>75.28</v>
      </c>
    </row>
    <row r="78" spans="1:13" x14ac:dyDescent="0.2">
      <c r="A78" s="1">
        <v>44800</v>
      </c>
      <c r="B78" t="s">
        <v>12</v>
      </c>
      <c r="C78" t="s">
        <v>203</v>
      </c>
      <c r="D78" s="1">
        <v>44799</v>
      </c>
      <c r="E78" s="1">
        <f t="shared" si="3"/>
        <v>44801</v>
      </c>
      <c r="F78">
        <v>2</v>
      </c>
      <c r="G78" t="s">
        <v>204</v>
      </c>
      <c r="H78" t="s">
        <v>348</v>
      </c>
      <c r="I78" s="2">
        <v>305.06</v>
      </c>
      <c r="J78" s="2">
        <v>9.44</v>
      </c>
      <c r="K78" s="2">
        <v>85</v>
      </c>
      <c r="L78" s="7">
        <v>314.5</v>
      </c>
      <c r="M78" s="2">
        <v>54.73</v>
      </c>
    </row>
    <row r="79" spans="1:13" x14ac:dyDescent="0.2">
      <c r="A79" s="1">
        <v>44800</v>
      </c>
      <c r="B79" t="s">
        <v>12</v>
      </c>
      <c r="C79" t="s">
        <v>205</v>
      </c>
      <c r="D79" s="1">
        <v>44799</v>
      </c>
      <c r="E79" s="1">
        <f t="shared" si="3"/>
        <v>44802</v>
      </c>
      <c r="F79">
        <v>3</v>
      </c>
      <c r="G79" t="s">
        <v>206</v>
      </c>
      <c r="H79" t="s">
        <v>347</v>
      </c>
      <c r="I79" s="2">
        <v>390.91</v>
      </c>
      <c r="J79" s="2">
        <v>12.09</v>
      </c>
      <c r="K79" s="2">
        <v>95</v>
      </c>
      <c r="L79" s="7">
        <v>403</v>
      </c>
      <c r="M79" s="2">
        <v>70.13</v>
      </c>
    </row>
    <row r="80" spans="1:13" x14ac:dyDescent="0.2">
      <c r="A80" s="1">
        <v>44801</v>
      </c>
      <c r="B80" t="s">
        <v>12</v>
      </c>
      <c r="C80" t="s">
        <v>202</v>
      </c>
      <c r="D80" s="1">
        <v>44800</v>
      </c>
      <c r="E80" s="1">
        <f t="shared" si="3"/>
        <v>44805</v>
      </c>
      <c r="F80">
        <v>5</v>
      </c>
      <c r="G80" t="s">
        <v>201</v>
      </c>
      <c r="H80" t="s">
        <v>349</v>
      </c>
      <c r="I80" s="2">
        <v>470.45</v>
      </c>
      <c r="J80" s="2">
        <v>14.55</v>
      </c>
      <c r="K80" s="2">
        <v>95</v>
      </c>
      <c r="L80" s="7">
        <v>485</v>
      </c>
      <c r="M80" s="2">
        <v>84.4</v>
      </c>
    </row>
    <row r="81" spans="1:13" x14ac:dyDescent="0.2">
      <c r="A81" s="1">
        <v>44807</v>
      </c>
      <c r="B81" t="s">
        <v>12</v>
      </c>
      <c r="C81" t="s">
        <v>198</v>
      </c>
      <c r="D81" s="1">
        <v>44806</v>
      </c>
      <c r="E81" s="1">
        <f t="shared" si="3"/>
        <v>44809</v>
      </c>
      <c r="F81">
        <v>3</v>
      </c>
      <c r="G81" t="s">
        <v>199</v>
      </c>
      <c r="H81" t="s">
        <v>351</v>
      </c>
      <c r="I81" s="2">
        <v>1687.8</v>
      </c>
      <c r="J81" s="2">
        <v>52.2</v>
      </c>
      <c r="K81" s="2">
        <v>300</v>
      </c>
      <c r="L81" s="7">
        <v>1740</v>
      </c>
      <c r="M81" s="2">
        <v>302.81</v>
      </c>
    </row>
    <row r="82" spans="1:13" x14ac:dyDescent="0.2">
      <c r="A82" s="1">
        <v>44810</v>
      </c>
      <c r="B82" t="s">
        <v>12</v>
      </c>
      <c r="C82" t="s">
        <v>196</v>
      </c>
      <c r="D82" s="1">
        <v>44809</v>
      </c>
      <c r="E82" s="1">
        <f t="shared" si="3"/>
        <v>44812</v>
      </c>
      <c r="F82">
        <v>3</v>
      </c>
      <c r="G82" t="s">
        <v>197</v>
      </c>
      <c r="H82" t="s">
        <v>349</v>
      </c>
      <c r="I82" s="2">
        <v>421.22</v>
      </c>
      <c r="J82" s="2">
        <v>13.03</v>
      </c>
      <c r="K82" s="2">
        <v>95</v>
      </c>
      <c r="L82" s="7">
        <v>434.25</v>
      </c>
      <c r="M82" s="2">
        <v>75.569999999999993</v>
      </c>
    </row>
    <row r="83" spans="1:13" x14ac:dyDescent="0.2">
      <c r="A83" s="1">
        <v>44814</v>
      </c>
      <c r="B83" t="s">
        <v>12</v>
      </c>
      <c r="C83" t="s">
        <v>188</v>
      </c>
      <c r="D83" s="1">
        <v>44813</v>
      </c>
      <c r="E83" s="1">
        <f t="shared" si="3"/>
        <v>44826</v>
      </c>
      <c r="F83">
        <v>13</v>
      </c>
      <c r="G83" t="s">
        <v>189</v>
      </c>
      <c r="H83" t="s">
        <v>348</v>
      </c>
      <c r="I83" s="2">
        <v>1426.87</v>
      </c>
      <c r="J83" s="2">
        <v>44.13</v>
      </c>
      <c r="K83" s="2">
        <v>85</v>
      </c>
      <c r="L83" s="7">
        <v>1471</v>
      </c>
      <c r="M83" s="2">
        <v>256</v>
      </c>
    </row>
    <row r="84" spans="1:13" x14ac:dyDescent="0.2">
      <c r="A84" s="1">
        <v>44814</v>
      </c>
      <c r="B84" t="s">
        <v>12</v>
      </c>
      <c r="C84" t="s">
        <v>192</v>
      </c>
      <c r="D84" s="1">
        <v>44813</v>
      </c>
      <c r="E84" s="1">
        <f t="shared" si="3"/>
        <v>44815</v>
      </c>
      <c r="F84">
        <v>2</v>
      </c>
      <c r="G84" t="s">
        <v>193</v>
      </c>
      <c r="H84" t="s">
        <v>350</v>
      </c>
      <c r="I84" s="2">
        <v>480.15</v>
      </c>
      <c r="J84" s="2">
        <v>14.85</v>
      </c>
      <c r="K84" s="2">
        <v>85</v>
      </c>
      <c r="L84" s="7">
        <v>495</v>
      </c>
      <c r="M84" s="2">
        <v>86.14</v>
      </c>
    </row>
    <row r="85" spans="1:13" x14ac:dyDescent="0.2">
      <c r="A85" s="1">
        <v>44814</v>
      </c>
      <c r="B85" t="s">
        <v>12</v>
      </c>
      <c r="C85" t="s">
        <v>194</v>
      </c>
      <c r="D85" s="1">
        <v>44813</v>
      </c>
      <c r="E85" s="1">
        <f t="shared" si="3"/>
        <v>44815</v>
      </c>
      <c r="F85">
        <v>2</v>
      </c>
      <c r="G85" t="s">
        <v>195</v>
      </c>
      <c r="H85" t="s">
        <v>349</v>
      </c>
      <c r="I85" s="2">
        <v>276.5</v>
      </c>
      <c r="J85" s="2">
        <v>8.5500000000000007</v>
      </c>
      <c r="K85" s="2">
        <v>95</v>
      </c>
      <c r="L85" s="7">
        <v>285.05</v>
      </c>
      <c r="M85" s="2">
        <v>49.61</v>
      </c>
    </row>
    <row r="86" spans="1:13" x14ac:dyDescent="0.2">
      <c r="A86" s="1">
        <v>44814</v>
      </c>
      <c r="B86" t="s">
        <v>12</v>
      </c>
      <c r="C86" t="s">
        <v>190</v>
      </c>
      <c r="D86" s="1">
        <v>44813</v>
      </c>
      <c r="E86" s="1">
        <f t="shared" si="3"/>
        <v>44815</v>
      </c>
      <c r="F86">
        <v>2</v>
      </c>
      <c r="G86" t="s">
        <v>191</v>
      </c>
      <c r="H86" t="s">
        <v>347</v>
      </c>
      <c r="I86" s="2">
        <v>301.67</v>
      </c>
      <c r="J86" s="2">
        <v>9.33</v>
      </c>
      <c r="K86" s="2">
        <v>95</v>
      </c>
      <c r="L86" s="7">
        <v>311</v>
      </c>
      <c r="M86" s="2">
        <v>54.12</v>
      </c>
    </row>
    <row r="87" spans="1:13" x14ac:dyDescent="0.2">
      <c r="A87" s="1">
        <v>44820</v>
      </c>
      <c r="B87" t="s">
        <v>12</v>
      </c>
      <c r="C87" t="s">
        <v>186</v>
      </c>
      <c r="D87" s="1">
        <v>44819</v>
      </c>
      <c r="E87" s="1">
        <f t="shared" si="3"/>
        <v>44823</v>
      </c>
      <c r="F87">
        <v>4</v>
      </c>
      <c r="G87" t="s">
        <v>187</v>
      </c>
      <c r="H87" t="s">
        <v>350</v>
      </c>
      <c r="I87" s="2">
        <v>657.47</v>
      </c>
      <c r="J87" s="2">
        <v>20.329999999999998</v>
      </c>
      <c r="K87" s="2">
        <v>85</v>
      </c>
      <c r="L87" s="7">
        <v>677.8</v>
      </c>
      <c r="M87" s="2">
        <v>117.96</v>
      </c>
    </row>
    <row r="88" spans="1:13" x14ac:dyDescent="0.2">
      <c r="A88" s="1">
        <v>44820</v>
      </c>
      <c r="B88" t="s">
        <v>12</v>
      </c>
      <c r="C88" t="s">
        <v>184</v>
      </c>
      <c r="D88" s="1">
        <v>44819</v>
      </c>
      <c r="E88" s="1">
        <f t="shared" si="3"/>
        <v>44821</v>
      </c>
      <c r="F88">
        <v>2</v>
      </c>
      <c r="G88" t="s">
        <v>185</v>
      </c>
      <c r="H88" t="s">
        <v>347</v>
      </c>
      <c r="I88" s="2">
        <v>278.39</v>
      </c>
      <c r="J88" s="2">
        <v>8.61</v>
      </c>
      <c r="K88" s="2">
        <v>95</v>
      </c>
      <c r="L88" s="7">
        <v>287</v>
      </c>
      <c r="M88" s="2">
        <v>49.95</v>
      </c>
    </row>
    <row r="89" spans="1:13" x14ac:dyDescent="0.2">
      <c r="A89" s="1">
        <v>44821</v>
      </c>
      <c r="B89" t="s">
        <v>12</v>
      </c>
      <c r="C89" t="s">
        <v>182</v>
      </c>
      <c r="D89" s="1">
        <v>44820</v>
      </c>
      <c r="E89" s="1">
        <f t="shared" si="3"/>
        <v>44822</v>
      </c>
      <c r="F89">
        <v>2</v>
      </c>
      <c r="G89" t="s">
        <v>183</v>
      </c>
      <c r="H89" t="s">
        <v>349</v>
      </c>
      <c r="I89" s="2">
        <v>326.7</v>
      </c>
      <c r="J89" s="2">
        <v>10.1</v>
      </c>
      <c r="K89" s="2">
        <v>95</v>
      </c>
      <c r="L89" s="7">
        <v>336.8</v>
      </c>
      <c r="M89" s="2">
        <v>58.61</v>
      </c>
    </row>
    <row r="90" spans="1:13" x14ac:dyDescent="0.2">
      <c r="A90" s="1">
        <v>44822</v>
      </c>
      <c r="B90" t="s">
        <v>12</v>
      </c>
      <c r="C90" t="s">
        <v>180</v>
      </c>
      <c r="D90" s="1">
        <v>44821</v>
      </c>
      <c r="E90" s="1">
        <f t="shared" si="3"/>
        <v>44823</v>
      </c>
      <c r="F90">
        <v>2</v>
      </c>
      <c r="G90" t="s">
        <v>181</v>
      </c>
      <c r="H90" t="s">
        <v>347</v>
      </c>
      <c r="I90" s="2">
        <v>281.49</v>
      </c>
      <c r="J90" s="2">
        <v>8.7100000000000009</v>
      </c>
      <c r="K90" s="2">
        <v>95</v>
      </c>
      <c r="L90" s="7">
        <v>290.2</v>
      </c>
      <c r="M90" s="2">
        <v>50.5</v>
      </c>
    </row>
    <row r="91" spans="1:13" x14ac:dyDescent="0.2">
      <c r="A91" s="1">
        <v>44827</v>
      </c>
      <c r="B91" t="s">
        <v>12</v>
      </c>
      <c r="C91" t="s">
        <v>178</v>
      </c>
      <c r="D91" s="1">
        <v>44826</v>
      </c>
      <c r="E91" s="1">
        <f t="shared" si="3"/>
        <v>44829</v>
      </c>
      <c r="F91">
        <v>3</v>
      </c>
      <c r="G91" t="s">
        <v>179</v>
      </c>
      <c r="H91" t="s">
        <v>351</v>
      </c>
      <c r="I91" s="2">
        <v>1843</v>
      </c>
      <c r="J91" s="2">
        <v>57</v>
      </c>
      <c r="K91" s="2">
        <v>300</v>
      </c>
      <c r="L91" s="7">
        <v>1900</v>
      </c>
      <c r="M91" s="2">
        <v>330.66</v>
      </c>
    </row>
    <row r="92" spans="1:13" x14ac:dyDescent="0.2">
      <c r="A92" s="1">
        <v>44833</v>
      </c>
      <c r="B92" t="s">
        <v>12</v>
      </c>
      <c r="C92" t="s">
        <v>176</v>
      </c>
      <c r="D92" s="1">
        <v>44832</v>
      </c>
      <c r="E92" s="1">
        <f t="shared" si="3"/>
        <v>44836</v>
      </c>
      <c r="F92">
        <v>4</v>
      </c>
      <c r="G92" t="s">
        <v>177</v>
      </c>
      <c r="H92" t="s">
        <v>347</v>
      </c>
      <c r="I92" s="2">
        <v>574.09</v>
      </c>
      <c r="J92" s="2">
        <v>17.760000000000002</v>
      </c>
      <c r="K92" s="2">
        <v>95</v>
      </c>
      <c r="L92" s="7">
        <v>591.85</v>
      </c>
      <c r="M92" s="2">
        <v>103</v>
      </c>
    </row>
    <row r="93" spans="1:13" x14ac:dyDescent="0.2">
      <c r="A93" s="1">
        <v>44834</v>
      </c>
      <c r="B93" t="s">
        <v>12</v>
      </c>
      <c r="C93" t="s">
        <v>172</v>
      </c>
      <c r="D93" s="1">
        <v>44833</v>
      </c>
      <c r="E93" s="1">
        <f t="shared" si="3"/>
        <v>44841</v>
      </c>
      <c r="F93">
        <v>8</v>
      </c>
      <c r="G93" t="s">
        <v>173</v>
      </c>
      <c r="H93" t="s">
        <v>348</v>
      </c>
      <c r="I93" s="2">
        <v>887.55</v>
      </c>
      <c r="J93" s="2">
        <v>27.45</v>
      </c>
      <c r="K93" s="2">
        <v>85</v>
      </c>
      <c r="L93" s="7">
        <v>915</v>
      </c>
      <c r="M93" s="2">
        <v>159.24</v>
      </c>
    </row>
    <row r="94" spans="1:13" x14ac:dyDescent="0.2">
      <c r="A94" s="1">
        <v>44834</v>
      </c>
      <c r="B94" t="s">
        <v>12</v>
      </c>
      <c r="C94" t="s">
        <v>174</v>
      </c>
      <c r="D94" s="1">
        <v>44833</v>
      </c>
      <c r="E94" s="1">
        <f t="shared" si="3"/>
        <v>44837</v>
      </c>
      <c r="F94">
        <v>4</v>
      </c>
      <c r="G94" t="s">
        <v>175</v>
      </c>
      <c r="H94" t="s">
        <v>349</v>
      </c>
      <c r="I94" s="2">
        <v>666.39</v>
      </c>
      <c r="J94" s="2">
        <v>20.61</v>
      </c>
      <c r="K94" s="2">
        <v>95</v>
      </c>
      <c r="L94" s="7">
        <v>687</v>
      </c>
      <c r="M94" s="2">
        <v>119.56</v>
      </c>
    </row>
    <row r="95" spans="1:13" x14ac:dyDescent="0.2">
      <c r="A95" s="1">
        <v>44835</v>
      </c>
      <c r="B95" t="s">
        <v>12</v>
      </c>
      <c r="C95" t="s">
        <v>170</v>
      </c>
      <c r="D95" s="1">
        <v>44834</v>
      </c>
      <c r="E95" s="1">
        <f t="shared" si="3"/>
        <v>44838</v>
      </c>
      <c r="F95">
        <v>4</v>
      </c>
      <c r="G95" t="s">
        <v>171</v>
      </c>
      <c r="H95" t="s">
        <v>350</v>
      </c>
      <c r="I95" s="2">
        <v>550.22</v>
      </c>
      <c r="J95" s="2">
        <v>17.02</v>
      </c>
      <c r="K95" s="2">
        <v>85</v>
      </c>
      <c r="L95" s="7">
        <v>567.24</v>
      </c>
      <c r="M95" s="2">
        <v>98.72</v>
      </c>
    </row>
    <row r="96" spans="1:13" x14ac:dyDescent="0.2">
      <c r="A96" s="1">
        <v>44840</v>
      </c>
      <c r="B96" t="s">
        <v>12</v>
      </c>
      <c r="C96" t="s">
        <v>168</v>
      </c>
      <c r="D96" s="1">
        <v>44839</v>
      </c>
      <c r="E96" s="1">
        <f t="shared" si="3"/>
        <v>44855</v>
      </c>
      <c r="F96">
        <v>16</v>
      </c>
      <c r="G96" t="s">
        <v>169</v>
      </c>
      <c r="H96" t="s">
        <v>347</v>
      </c>
      <c r="I96" s="2">
        <v>2039.91</v>
      </c>
      <c r="J96" s="2">
        <v>63.09</v>
      </c>
      <c r="K96" s="2">
        <v>95</v>
      </c>
      <c r="L96" s="7">
        <v>2103</v>
      </c>
      <c r="M96" s="2">
        <v>365.98</v>
      </c>
    </row>
    <row r="97" spans="1:13" x14ac:dyDescent="0.2">
      <c r="A97" s="1">
        <v>44842</v>
      </c>
      <c r="B97" t="s">
        <v>12</v>
      </c>
      <c r="C97" t="s">
        <v>166</v>
      </c>
      <c r="D97" s="1">
        <v>44841</v>
      </c>
      <c r="E97" s="1">
        <f t="shared" si="3"/>
        <v>44844</v>
      </c>
      <c r="F97">
        <v>3</v>
      </c>
      <c r="G97" t="s">
        <v>167</v>
      </c>
      <c r="H97" t="s">
        <v>348</v>
      </c>
      <c r="I97" s="2">
        <v>375</v>
      </c>
      <c r="J97" s="2">
        <v>11.6</v>
      </c>
      <c r="K97" s="2">
        <v>85</v>
      </c>
      <c r="L97" s="7">
        <v>386.6</v>
      </c>
      <c r="M97" s="2">
        <v>67.28</v>
      </c>
    </row>
    <row r="98" spans="1:13" x14ac:dyDescent="0.2">
      <c r="A98" s="1">
        <v>44842</v>
      </c>
      <c r="B98" t="s">
        <v>12</v>
      </c>
      <c r="C98" t="s">
        <v>164</v>
      </c>
      <c r="D98" s="1">
        <v>44841</v>
      </c>
      <c r="E98" s="1">
        <f t="shared" si="3"/>
        <v>44843</v>
      </c>
      <c r="F98">
        <v>2</v>
      </c>
      <c r="G98" t="s">
        <v>165</v>
      </c>
      <c r="H98" t="s">
        <v>349</v>
      </c>
      <c r="I98" s="2">
        <v>389.84</v>
      </c>
      <c r="J98" s="2">
        <v>12.06</v>
      </c>
      <c r="K98" s="2">
        <v>95</v>
      </c>
      <c r="L98" s="7">
        <v>401.9</v>
      </c>
      <c r="M98" s="2">
        <v>69.94</v>
      </c>
    </row>
    <row r="99" spans="1:13" x14ac:dyDescent="0.2">
      <c r="A99" s="1">
        <v>44842</v>
      </c>
      <c r="B99" t="s">
        <v>12</v>
      </c>
      <c r="C99" t="s">
        <v>162</v>
      </c>
      <c r="D99" s="1">
        <v>44841</v>
      </c>
      <c r="E99" s="1">
        <f t="shared" si="3"/>
        <v>44843</v>
      </c>
      <c r="F99">
        <v>2</v>
      </c>
      <c r="G99" t="s">
        <v>163</v>
      </c>
      <c r="H99" t="s">
        <v>350</v>
      </c>
      <c r="I99" s="2">
        <v>383.15</v>
      </c>
      <c r="J99" s="2">
        <v>11.85</v>
      </c>
      <c r="K99" s="2">
        <v>85</v>
      </c>
      <c r="L99" s="7">
        <v>395</v>
      </c>
      <c r="M99" s="2">
        <v>68.739999999999995</v>
      </c>
    </row>
    <row r="100" spans="1:13" x14ac:dyDescent="0.2">
      <c r="A100" s="1">
        <f>D100</f>
        <v>44843</v>
      </c>
      <c r="B100" t="s">
        <v>318</v>
      </c>
      <c r="C100" t="s">
        <v>319</v>
      </c>
      <c r="D100" s="1">
        <v>44843</v>
      </c>
      <c r="E100" s="1">
        <v>44940</v>
      </c>
      <c r="F100" s="3">
        <f>E100-D100</f>
        <v>97</v>
      </c>
      <c r="G100" t="s">
        <v>321</v>
      </c>
      <c r="H100" t="s">
        <v>349</v>
      </c>
      <c r="I100" s="2">
        <v>8064</v>
      </c>
      <c r="J100" s="2">
        <v>0</v>
      </c>
      <c r="K100" s="2">
        <v>100</v>
      </c>
      <c r="L100" s="7">
        <f>I100+J100</f>
        <v>8064</v>
      </c>
      <c r="M100" s="2">
        <v>1370.88</v>
      </c>
    </row>
    <row r="101" spans="1:13" x14ac:dyDescent="0.2">
      <c r="A101" s="1">
        <f>D101</f>
        <v>44844</v>
      </c>
      <c r="B101" t="s">
        <v>318</v>
      </c>
      <c r="C101" t="s">
        <v>319</v>
      </c>
      <c r="D101" s="1">
        <v>44844</v>
      </c>
      <c r="E101" s="1">
        <v>44895</v>
      </c>
      <c r="F101" s="3">
        <f>E101-D101</f>
        <v>51</v>
      </c>
      <c r="G101" t="s">
        <v>326</v>
      </c>
      <c r="H101" t="s">
        <v>348</v>
      </c>
      <c r="I101" s="2">
        <v>4274</v>
      </c>
      <c r="J101" s="2">
        <v>0</v>
      </c>
      <c r="K101" s="2">
        <v>100</v>
      </c>
      <c r="L101" s="7">
        <f>I101+J101</f>
        <v>4274</v>
      </c>
      <c r="M101" s="2">
        <v>726.58</v>
      </c>
    </row>
    <row r="102" spans="1:13" x14ac:dyDescent="0.2">
      <c r="A102" s="1">
        <v>44855</v>
      </c>
      <c r="B102" t="s">
        <v>12</v>
      </c>
      <c r="C102" t="s">
        <v>160</v>
      </c>
      <c r="D102" s="1">
        <v>44854</v>
      </c>
      <c r="E102" s="1">
        <f t="shared" ref="E102:E113" si="4">D102+F102</f>
        <v>44857</v>
      </c>
      <c r="F102">
        <v>3</v>
      </c>
      <c r="G102" t="s">
        <v>161</v>
      </c>
      <c r="H102" t="s">
        <v>350</v>
      </c>
      <c r="I102" s="2">
        <v>453.77</v>
      </c>
      <c r="J102" s="2">
        <v>14.03</v>
      </c>
      <c r="K102" s="2">
        <v>85</v>
      </c>
      <c r="L102" s="7">
        <v>467.8</v>
      </c>
      <c r="M102" s="2">
        <v>81.41</v>
      </c>
    </row>
    <row r="103" spans="1:13" x14ac:dyDescent="0.2">
      <c r="A103" s="1">
        <v>44856</v>
      </c>
      <c r="B103" t="s">
        <v>12</v>
      </c>
      <c r="C103" t="s">
        <v>158</v>
      </c>
      <c r="D103" s="1">
        <v>44855</v>
      </c>
      <c r="E103" s="1">
        <f t="shared" si="4"/>
        <v>44857</v>
      </c>
      <c r="F103">
        <v>2</v>
      </c>
      <c r="G103" t="s">
        <v>159</v>
      </c>
      <c r="H103" t="s">
        <v>347</v>
      </c>
      <c r="I103" s="2">
        <v>489.85</v>
      </c>
      <c r="J103" s="2">
        <v>15.15</v>
      </c>
      <c r="K103" s="2">
        <v>95</v>
      </c>
      <c r="L103" s="7">
        <v>505</v>
      </c>
      <c r="M103" s="2">
        <v>87.88</v>
      </c>
    </row>
    <row r="104" spans="1:13" x14ac:dyDescent="0.2">
      <c r="A104" s="1">
        <v>44860</v>
      </c>
      <c r="B104" t="s">
        <v>12</v>
      </c>
      <c r="C104" t="s">
        <v>156</v>
      </c>
      <c r="D104" s="1">
        <v>44859</v>
      </c>
      <c r="E104" s="1">
        <f t="shared" si="4"/>
        <v>44862</v>
      </c>
      <c r="F104">
        <v>3</v>
      </c>
      <c r="G104" t="s">
        <v>157</v>
      </c>
      <c r="H104" t="s">
        <v>350</v>
      </c>
      <c r="I104" s="2">
        <v>402.55</v>
      </c>
      <c r="J104" s="2">
        <v>12.45</v>
      </c>
      <c r="K104" s="2">
        <v>85</v>
      </c>
      <c r="L104" s="7">
        <v>415</v>
      </c>
      <c r="M104" s="2">
        <v>72.22</v>
      </c>
    </row>
    <row r="105" spans="1:13" x14ac:dyDescent="0.2">
      <c r="A105" s="1">
        <f>D105</f>
        <v>44861</v>
      </c>
      <c r="B105" t="s">
        <v>318</v>
      </c>
      <c r="C105" t="s">
        <v>319</v>
      </c>
      <c r="D105" s="1">
        <v>44861</v>
      </c>
      <c r="E105" s="1">
        <f t="shared" si="4"/>
        <v>44957</v>
      </c>
      <c r="F105">
        <v>96</v>
      </c>
      <c r="G105" t="s">
        <v>320</v>
      </c>
      <c r="H105" t="s">
        <v>347</v>
      </c>
      <c r="I105" s="2">
        <v>8835</v>
      </c>
      <c r="J105" s="2">
        <v>0</v>
      </c>
      <c r="K105" s="2">
        <v>100</v>
      </c>
      <c r="L105" s="7">
        <f>I105+J105</f>
        <v>8835</v>
      </c>
      <c r="M105" s="2">
        <v>1501.95</v>
      </c>
    </row>
    <row r="106" spans="1:13" x14ac:dyDescent="0.2">
      <c r="A106" s="1">
        <v>44867</v>
      </c>
      <c r="B106" t="s">
        <v>39</v>
      </c>
      <c r="C106" t="s">
        <v>154</v>
      </c>
      <c r="D106" s="1">
        <v>44866</v>
      </c>
      <c r="E106" s="1">
        <f t="shared" si="4"/>
        <v>44868</v>
      </c>
      <c r="F106">
        <v>2</v>
      </c>
      <c r="G106" t="s">
        <v>155</v>
      </c>
      <c r="H106" t="s">
        <v>350</v>
      </c>
      <c r="I106" s="2">
        <v>-965.39</v>
      </c>
      <c r="J106" s="2">
        <v>-29.86</v>
      </c>
      <c r="K106" s="2">
        <v>-194.47</v>
      </c>
      <c r="L106" s="7"/>
      <c r="M106" s="2">
        <v>-173.2</v>
      </c>
    </row>
    <row r="107" spans="1:13" x14ac:dyDescent="0.2">
      <c r="A107" s="1">
        <v>44867</v>
      </c>
      <c r="B107" t="s">
        <v>12</v>
      </c>
      <c r="C107" t="s">
        <v>154</v>
      </c>
      <c r="D107" s="1">
        <v>44866</v>
      </c>
      <c r="E107" s="1">
        <f t="shared" si="4"/>
        <v>44868</v>
      </c>
      <c r="F107">
        <v>2</v>
      </c>
      <c r="G107" t="s">
        <v>155</v>
      </c>
      <c r="H107" t="s">
        <v>350</v>
      </c>
      <c r="I107" s="2">
        <v>1387.34</v>
      </c>
      <c r="J107" s="2">
        <v>42.91</v>
      </c>
      <c r="K107" s="2">
        <v>279.47000000000003</v>
      </c>
      <c r="L107" s="7">
        <v>1430.25</v>
      </c>
      <c r="M107" s="2">
        <v>248.9</v>
      </c>
    </row>
    <row r="108" spans="1:13" x14ac:dyDescent="0.2">
      <c r="A108" s="1">
        <v>44869</v>
      </c>
      <c r="B108" t="s">
        <v>12</v>
      </c>
      <c r="C108" t="s">
        <v>152</v>
      </c>
      <c r="D108" s="1">
        <v>44868</v>
      </c>
      <c r="E108" s="1">
        <f t="shared" si="4"/>
        <v>44871</v>
      </c>
      <c r="F108">
        <v>3</v>
      </c>
      <c r="G108" t="s">
        <v>153</v>
      </c>
      <c r="H108" t="s">
        <v>350</v>
      </c>
      <c r="I108" s="2">
        <v>402.55</v>
      </c>
      <c r="J108" s="2">
        <v>12.45</v>
      </c>
      <c r="K108" s="2">
        <v>85</v>
      </c>
      <c r="L108" s="7">
        <v>415</v>
      </c>
      <c r="M108" s="2">
        <v>72.22</v>
      </c>
    </row>
    <row r="109" spans="1:13" x14ac:dyDescent="0.2">
      <c r="A109" s="1">
        <v>44870</v>
      </c>
      <c r="B109" t="s">
        <v>12</v>
      </c>
      <c r="C109" t="s">
        <v>150</v>
      </c>
      <c r="D109" s="1">
        <v>44869</v>
      </c>
      <c r="E109" s="1">
        <f t="shared" si="4"/>
        <v>44871</v>
      </c>
      <c r="F109">
        <v>2</v>
      </c>
      <c r="G109" t="s">
        <v>151</v>
      </c>
      <c r="H109" t="s">
        <v>350</v>
      </c>
      <c r="I109" s="2">
        <v>150.35</v>
      </c>
      <c r="J109" s="2">
        <v>4.6500000000000004</v>
      </c>
      <c r="K109" s="2">
        <v>0</v>
      </c>
      <c r="L109" s="7">
        <v>155</v>
      </c>
      <c r="M109" s="2">
        <v>0</v>
      </c>
    </row>
    <row r="110" spans="1:13" x14ac:dyDescent="0.2">
      <c r="A110" s="1">
        <v>44876</v>
      </c>
      <c r="B110" t="s">
        <v>12</v>
      </c>
      <c r="C110" t="s">
        <v>148</v>
      </c>
      <c r="D110" s="1">
        <v>44875</v>
      </c>
      <c r="E110" s="1">
        <f t="shared" si="4"/>
        <v>44878</v>
      </c>
      <c r="F110">
        <v>3</v>
      </c>
      <c r="G110" t="s">
        <v>149</v>
      </c>
      <c r="H110" t="s">
        <v>350</v>
      </c>
      <c r="I110" s="2">
        <v>453.77</v>
      </c>
      <c r="J110" s="2">
        <v>14.03</v>
      </c>
      <c r="K110" s="2">
        <v>85</v>
      </c>
      <c r="L110" s="7">
        <v>467.8</v>
      </c>
      <c r="M110" s="2">
        <v>81.41</v>
      </c>
    </row>
    <row r="111" spans="1:13" x14ac:dyDescent="0.2">
      <c r="A111" s="1">
        <v>44890</v>
      </c>
      <c r="B111" t="s">
        <v>12</v>
      </c>
      <c r="C111" t="s">
        <v>146</v>
      </c>
      <c r="D111" s="1">
        <v>44889</v>
      </c>
      <c r="E111" s="1">
        <f t="shared" si="4"/>
        <v>44892</v>
      </c>
      <c r="F111">
        <v>3</v>
      </c>
      <c r="G111" t="s">
        <v>147</v>
      </c>
      <c r="H111" t="s">
        <v>350</v>
      </c>
      <c r="I111" s="2">
        <v>342.41</v>
      </c>
      <c r="J111" s="2">
        <v>10.59</v>
      </c>
      <c r="K111" s="2">
        <v>85</v>
      </c>
      <c r="L111" s="7">
        <v>353</v>
      </c>
      <c r="M111" s="2">
        <v>61.43</v>
      </c>
    </row>
    <row r="112" spans="1:13" x14ac:dyDescent="0.2">
      <c r="A112" s="1">
        <v>44897</v>
      </c>
      <c r="B112" t="s">
        <v>12</v>
      </c>
      <c r="C112" t="s">
        <v>142</v>
      </c>
      <c r="D112" s="1">
        <v>44896</v>
      </c>
      <c r="E112" s="1">
        <f t="shared" si="4"/>
        <v>44899</v>
      </c>
      <c r="F112">
        <v>3</v>
      </c>
      <c r="G112" t="s">
        <v>143</v>
      </c>
      <c r="H112" t="s">
        <v>350</v>
      </c>
      <c r="I112" s="2">
        <v>445.23</v>
      </c>
      <c r="J112" s="2">
        <v>13.77</v>
      </c>
      <c r="K112" s="2">
        <v>85</v>
      </c>
      <c r="L112" s="7">
        <v>459</v>
      </c>
      <c r="M112" s="2">
        <v>79.88</v>
      </c>
    </row>
    <row r="113" spans="1:13" x14ac:dyDescent="0.2">
      <c r="A113" s="1">
        <v>44897</v>
      </c>
      <c r="B113" t="s">
        <v>12</v>
      </c>
      <c r="C113" t="s">
        <v>144</v>
      </c>
      <c r="D113" s="1">
        <v>44896</v>
      </c>
      <c r="E113" s="1">
        <f t="shared" si="4"/>
        <v>44902</v>
      </c>
      <c r="F113">
        <v>6</v>
      </c>
      <c r="G113" t="s">
        <v>145</v>
      </c>
      <c r="H113" t="s">
        <v>348</v>
      </c>
      <c r="I113" s="2">
        <v>527.67999999999995</v>
      </c>
      <c r="J113" s="2">
        <v>16.32</v>
      </c>
      <c r="K113" s="2">
        <v>85</v>
      </c>
      <c r="L113" s="7">
        <v>544</v>
      </c>
      <c r="M113" s="2">
        <v>94.67</v>
      </c>
    </row>
    <row r="114" spans="1:13" x14ac:dyDescent="0.2">
      <c r="A114" s="1">
        <v>44908</v>
      </c>
      <c r="B114" t="s">
        <v>65</v>
      </c>
      <c r="C114" t="s">
        <v>137</v>
      </c>
      <c r="D114" s="1">
        <v>44899</v>
      </c>
      <c r="E114" s="1">
        <v>44913</v>
      </c>
      <c r="F114">
        <v>14</v>
      </c>
      <c r="G114" t="s">
        <v>138</v>
      </c>
      <c r="H114" t="s">
        <v>350</v>
      </c>
      <c r="I114" s="2">
        <v>-600</v>
      </c>
      <c r="J114" s="2"/>
      <c r="K114" s="2"/>
      <c r="L114" s="7">
        <v>-600</v>
      </c>
      <c r="M114" s="2"/>
    </row>
    <row r="115" spans="1:13" x14ac:dyDescent="0.2">
      <c r="A115" s="1">
        <v>44900</v>
      </c>
      <c r="B115" t="s">
        <v>12</v>
      </c>
      <c r="C115" t="s">
        <v>137</v>
      </c>
      <c r="D115" s="1">
        <v>44899</v>
      </c>
      <c r="E115" s="1">
        <v>44913</v>
      </c>
      <c r="G115" t="s">
        <v>138</v>
      </c>
      <c r="H115" t="s">
        <v>350</v>
      </c>
      <c r="I115" s="2">
        <v>1195.52</v>
      </c>
      <c r="J115" s="2">
        <v>36.979999999999997</v>
      </c>
      <c r="K115" s="2">
        <v>0</v>
      </c>
      <c r="L115" s="7">
        <v>1232.5</v>
      </c>
      <c r="M115" s="2">
        <v>216.32</v>
      </c>
    </row>
    <row r="116" spans="1:13" x14ac:dyDescent="0.2">
      <c r="A116" s="1">
        <v>44903</v>
      </c>
      <c r="B116" t="s">
        <v>12</v>
      </c>
      <c r="C116" t="s">
        <v>140</v>
      </c>
      <c r="D116" s="1">
        <v>44902</v>
      </c>
      <c r="E116" s="1">
        <f t="shared" ref="E116:E131" si="5">D116+F116</f>
        <v>44907</v>
      </c>
      <c r="F116">
        <v>5</v>
      </c>
      <c r="G116" t="s">
        <v>141</v>
      </c>
      <c r="H116" t="s">
        <v>350</v>
      </c>
      <c r="I116" s="2">
        <v>388</v>
      </c>
      <c r="J116" s="2">
        <v>12</v>
      </c>
      <c r="K116" s="2">
        <v>0</v>
      </c>
      <c r="L116" s="7">
        <v>400</v>
      </c>
      <c r="M116" s="2">
        <v>69.61</v>
      </c>
    </row>
    <row r="117" spans="1:13" x14ac:dyDescent="0.2">
      <c r="A117" s="1">
        <v>44905</v>
      </c>
      <c r="B117" t="s">
        <v>12</v>
      </c>
      <c r="C117" t="s">
        <v>139</v>
      </c>
      <c r="D117" s="1">
        <v>44904</v>
      </c>
      <c r="E117" s="1">
        <f t="shared" si="5"/>
        <v>44907</v>
      </c>
      <c r="F117">
        <v>3</v>
      </c>
      <c r="G117" t="s">
        <v>99</v>
      </c>
      <c r="H117" t="s">
        <v>348</v>
      </c>
      <c r="I117" s="2">
        <v>404.49</v>
      </c>
      <c r="J117" s="2">
        <v>12.51</v>
      </c>
      <c r="K117" s="2">
        <v>85</v>
      </c>
      <c r="L117" s="7">
        <v>417</v>
      </c>
      <c r="M117" s="2">
        <v>72.569999999999993</v>
      </c>
    </row>
    <row r="118" spans="1:13" x14ac:dyDescent="0.2">
      <c r="A118" s="1">
        <v>44911</v>
      </c>
      <c r="B118" t="s">
        <v>12</v>
      </c>
      <c r="C118" t="s">
        <v>135</v>
      </c>
      <c r="D118" s="1">
        <v>44910</v>
      </c>
      <c r="E118" s="1">
        <f t="shared" si="5"/>
        <v>44917</v>
      </c>
      <c r="F118">
        <v>7</v>
      </c>
      <c r="G118" t="s">
        <v>136</v>
      </c>
      <c r="H118" t="s">
        <v>348</v>
      </c>
      <c r="I118" s="2">
        <v>652.52</v>
      </c>
      <c r="J118" s="2">
        <v>20.18</v>
      </c>
      <c r="K118" s="2">
        <v>85</v>
      </c>
      <c r="L118" s="7">
        <v>672.7</v>
      </c>
      <c r="M118" s="2">
        <v>117.07</v>
      </c>
    </row>
    <row r="119" spans="1:13" x14ac:dyDescent="0.2">
      <c r="A119" s="1">
        <v>44913</v>
      </c>
      <c r="B119" t="s">
        <v>12</v>
      </c>
      <c r="C119" t="s">
        <v>133</v>
      </c>
      <c r="D119" s="1">
        <v>44912</v>
      </c>
      <c r="E119" s="1">
        <f t="shared" si="5"/>
        <v>44914</v>
      </c>
      <c r="F119">
        <v>2</v>
      </c>
      <c r="G119" t="s">
        <v>134</v>
      </c>
      <c r="H119" t="s">
        <v>350</v>
      </c>
      <c r="I119" s="2">
        <v>232.65</v>
      </c>
      <c r="J119" s="2">
        <v>7.2</v>
      </c>
      <c r="K119" s="2">
        <v>85</v>
      </c>
      <c r="L119" s="7">
        <v>239.85</v>
      </c>
      <c r="M119" s="2">
        <v>41.74</v>
      </c>
    </row>
    <row r="120" spans="1:13" x14ac:dyDescent="0.2">
      <c r="A120" s="1">
        <v>44917</v>
      </c>
      <c r="B120" t="s">
        <v>12</v>
      </c>
      <c r="C120" t="s">
        <v>131</v>
      </c>
      <c r="D120" s="1">
        <v>44916</v>
      </c>
      <c r="E120" s="1">
        <f t="shared" si="5"/>
        <v>44918</v>
      </c>
      <c r="F120">
        <v>2</v>
      </c>
      <c r="G120" t="s">
        <v>132</v>
      </c>
      <c r="H120" t="s">
        <v>350</v>
      </c>
      <c r="I120" s="2">
        <v>236.1</v>
      </c>
      <c r="J120" s="2">
        <v>7.3</v>
      </c>
      <c r="K120" s="2">
        <v>85</v>
      </c>
      <c r="L120" s="7">
        <v>243.4</v>
      </c>
      <c r="M120" s="2">
        <v>42.36</v>
      </c>
    </row>
    <row r="121" spans="1:13" x14ac:dyDescent="0.2">
      <c r="A121" s="1">
        <v>44918</v>
      </c>
      <c r="B121" t="s">
        <v>12</v>
      </c>
      <c r="C121" t="s">
        <v>129</v>
      </c>
      <c r="D121" s="1">
        <v>44917</v>
      </c>
      <c r="E121" s="1">
        <f t="shared" si="5"/>
        <v>44923</v>
      </c>
      <c r="F121">
        <v>6</v>
      </c>
      <c r="G121" t="s">
        <v>130</v>
      </c>
      <c r="H121" t="s">
        <v>348</v>
      </c>
      <c r="I121" s="2">
        <v>649.41</v>
      </c>
      <c r="J121" s="2">
        <v>20.09</v>
      </c>
      <c r="K121" s="2">
        <v>85</v>
      </c>
      <c r="L121" s="7">
        <v>669.5</v>
      </c>
      <c r="M121" s="2">
        <v>116.51</v>
      </c>
    </row>
    <row r="122" spans="1:13" x14ac:dyDescent="0.2">
      <c r="A122" s="1">
        <v>44922</v>
      </c>
      <c r="B122" t="s">
        <v>12</v>
      </c>
      <c r="C122" t="s">
        <v>127</v>
      </c>
      <c r="D122" s="1">
        <v>44921</v>
      </c>
      <c r="E122" s="1">
        <f t="shared" si="5"/>
        <v>44924</v>
      </c>
      <c r="F122">
        <v>3</v>
      </c>
      <c r="G122" t="s">
        <v>128</v>
      </c>
      <c r="H122" t="s">
        <v>350</v>
      </c>
      <c r="I122" s="2">
        <v>351.33</v>
      </c>
      <c r="J122" s="2">
        <v>10.87</v>
      </c>
      <c r="K122" s="2">
        <v>85</v>
      </c>
      <c r="L122" s="7">
        <v>362.2</v>
      </c>
      <c r="M122" s="2">
        <v>63.03</v>
      </c>
    </row>
    <row r="123" spans="1:13" x14ac:dyDescent="0.2">
      <c r="A123" s="1">
        <v>44925</v>
      </c>
      <c r="B123" t="s">
        <v>12</v>
      </c>
      <c r="C123" t="s">
        <v>123</v>
      </c>
      <c r="D123" s="1">
        <v>44924</v>
      </c>
      <c r="E123" s="1">
        <f t="shared" si="5"/>
        <v>44928</v>
      </c>
      <c r="F123">
        <v>4</v>
      </c>
      <c r="G123" t="s">
        <v>124</v>
      </c>
      <c r="H123" t="s">
        <v>348</v>
      </c>
      <c r="I123" s="2">
        <v>450.08</v>
      </c>
      <c r="J123" s="2">
        <v>13.92</v>
      </c>
      <c r="K123" s="2">
        <v>85</v>
      </c>
      <c r="L123" s="7">
        <v>464</v>
      </c>
      <c r="M123" s="2">
        <v>80.75</v>
      </c>
    </row>
    <row r="124" spans="1:13" x14ac:dyDescent="0.2">
      <c r="A124" s="1">
        <v>44925</v>
      </c>
      <c r="B124" t="s">
        <v>12</v>
      </c>
      <c r="C124" t="s">
        <v>125</v>
      </c>
      <c r="D124" s="1">
        <v>44924</v>
      </c>
      <c r="E124" s="1">
        <f t="shared" si="5"/>
        <v>44952</v>
      </c>
      <c r="F124">
        <v>28</v>
      </c>
      <c r="G124" t="s">
        <v>126</v>
      </c>
      <c r="H124" t="s">
        <v>350</v>
      </c>
      <c r="I124" s="2">
        <v>2965.77</v>
      </c>
      <c r="J124" s="2">
        <v>91.73</v>
      </c>
      <c r="K124" s="2">
        <v>85</v>
      </c>
      <c r="L124" s="7">
        <v>3057.5</v>
      </c>
      <c r="M124" s="2">
        <v>515.78</v>
      </c>
    </row>
    <row r="125" spans="1:13" x14ac:dyDescent="0.2">
      <c r="A125" s="1">
        <v>44936</v>
      </c>
      <c r="B125" t="s">
        <v>12</v>
      </c>
      <c r="C125" t="s">
        <v>121</v>
      </c>
      <c r="D125" s="1">
        <v>44935</v>
      </c>
      <c r="E125" s="1">
        <f t="shared" si="5"/>
        <v>44937</v>
      </c>
      <c r="F125">
        <v>2</v>
      </c>
      <c r="G125" t="s">
        <v>122</v>
      </c>
      <c r="H125" t="s">
        <v>348</v>
      </c>
      <c r="I125" s="2">
        <v>204.85</v>
      </c>
      <c r="J125" s="2">
        <v>36.15</v>
      </c>
      <c r="K125" s="2">
        <v>97</v>
      </c>
      <c r="L125" s="7">
        <v>241</v>
      </c>
      <c r="M125" s="2">
        <v>36.75</v>
      </c>
    </row>
    <row r="126" spans="1:13" x14ac:dyDescent="0.2">
      <c r="A126" s="1">
        <v>44940</v>
      </c>
      <c r="B126" t="s">
        <v>12</v>
      </c>
      <c r="C126" t="s">
        <v>119</v>
      </c>
      <c r="D126" s="1">
        <v>44939</v>
      </c>
      <c r="E126" s="1">
        <f t="shared" si="5"/>
        <v>44941</v>
      </c>
      <c r="F126">
        <v>2</v>
      </c>
      <c r="G126" t="s">
        <v>120</v>
      </c>
      <c r="H126" t="s">
        <v>348</v>
      </c>
      <c r="I126" s="2">
        <v>222.7</v>
      </c>
      <c r="J126" s="2">
        <v>39.299999999999997</v>
      </c>
      <c r="K126" s="2">
        <v>97</v>
      </c>
      <c r="L126" s="7">
        <v>262</v>
      </c>
      <c r="M126" s="2">
        <v>39.96</v>
      </c>
    </row>
    <row r="127" spans="1:13" x14ac:dyDescent="0.2">
      <c r="A127" s="1">
        <v>44942</v>
      </c>
      <c r="B127" t="s">
        <v>12</v>
      </c>
      <c r="C127" t="s">
        <v>117</v>
      </c>
      <c r="D127" s="1">
        <v>44941</v>
      </c>
      <c r="E127" s="1">
        <f t="shared" si="5"/>
        <v>44943</v>
      </c>
      <c r="F127">
        <v>2</v>
      </c>
      <c r="G127" t="s">
        <v>118</v>
      </c>
      <c r="H127" t="s">
        <v>349</v>
      </c>
      <c r="I127" s="2">
        <v>212.84</v>
      </c>
      <c r="J127" s="2">
        <v>37.56</v>
      </c>
      <c r="K127" s="2">
        <v>108</v>
      </c>
      <c r="L127" s="7">
        <v>250.4</v>
      </c>
      <c r="M127" s="2">
        <v>38.19</v>
      </c>
    </row>
    <row r="128" spans="1:13" x14ac:dyDescent="0.2">
      <c r="A128" s="1">
        <v>44944</v>
      </c>
      <c r="B128" t="s">
        <v>12</v>
      </c>
      <c r="C128" t="s">
        <v>115</v>
      </c>
      <c r="D128" s="1">
        <v>44943</v>
      </c>
      <c r="E128" s="1">
        <f t="shared" si="5"/>
        <v>44953</v>
      </c>
      <c r="F128">
        <v>10</v>
      </c>
      <c r="G128" t="s">
        <v>116</v>
      </c>
      <c r="H128" t="s">
        <v>348</v>
      </c>
      <c r="I128" s="2">
        <v>786.25</v>
      </c>
      <c r="J128" s="2">
        <v>138.75</v>
      </c>
      <c r="K128" s="2">
        <v>97</v>
      </c>
      <c r="L128" s="7">
        <v>925</v>
      </c>
      <c r="M128" s="2">
        <v>141.06</v>
      </c>
    </row>
    <row r="129" spans="1:13" x14ac:dyDescent="0.2">
      <c r="A129" s="1">
        <v>44946</v>
      </c>
      <c r="B129" t="s">
        <v>12</v>
      </c>
      <c r="C129" t="s">
        <v>114</v>
      </c>
      <c r="D129" s="1">
        <v>44945</v>
      </c>
      <c r="E129" s="1">
        <f t="shared" si="5"/>
        <v>44949</v>
      </c>
      <c r="F129">
        <v>4</v>
      </c>
      <c r="G129" t="s">
        <v>99</v>
      </c>
      <c r="H129" t="s">
        <v>349</v>
      </c>
      <c r="I129" s="2">
        <v>554.74</v>
      </c>
      <c r="J129" s="2">
        <v>17.16</v>
      </c>
      <c r="K129" s="2">
        <v>95</v>
      </c>
      <c r="L129" s="7">
        <v>571.9</v>
      </c>
      <c r="M129" s="2">
        <v>99.53</v>
      </c>
    </row>
    <row r="130" spans="1:13" x14ac:dyDescent="0.2">
      <c r="A130" s="1">
        <v>44950</v>
      </c>
      <c r="B130" t="s">
        <v>12</v>
      </c>
      <c r="C130" t="s">
        <v>112</v>
      </c>
      <c r="D130" s="1">
        <v>44949</v>
      </c>
      <c r="E130" s="1">
        <f t="shared" si="5"/>
        <v>44959</v>
      </c>
      <c r="F130">
        <v>10</v>
      </c>
      <c r="G130" t="s">
        <v>113</v>
      </c>
      <c r="H130" t="s">
        <v>349</v>
      </c>
      <c r="I130" s="2">
        <v>943.33</v>
      </c>
      <c r="J130" s="2">
        <v>166.47</v>
      </c>
      <c r="K130" s="2">
        <v>108</v>
      </c>
      <c r="L130" s="7">
        <v>1109.8</v>
      </c>
      <c r="M130" s="2">
        <v>169.24</v>
      </c>
    </row>
    <row r="131" spans="1:13" x14ac:dyDescent="0.2">
      <c r="A131" s="1">
        <v>44951</v>
      </c>
      <c r="B131" t="s">
        <v>12</v>
      </c>
      <c r="C131" t="s">
        <v>110</v>
      </c>
      <c r="D131" s="1">
        <v>44950</v>
      </c>
      <c r="E131" s="1">
        <f t="shared" si="5"/>
        <v>44954</v>
      </c>
      <c r="F131">
        <v>4</v>
      </c>
      <c r="G131" t="s">
        <v>111</v>
      </c>
      <c r="H131" t="s">
        <v>347</v>
      </c>
      <c r="I131" s="2">
        <v>423.3</v>
      </c>
      <c r="J131" s="2">
        <v>74.7</v>
      </c>
      <c r="K131" s="2">
        <v>108</v>
      </c>
      <c r="L131" s="7">
        <v>498</v>
      </c>
      <c r="M131" s="2">
        <v>75.95</v>
      </c>
    </row>
    <row r="132" spans="1:13" x14ac:dyDescent="0.2">
      <c r="A132" s="1">
        <v>44953</v>
      </c>
      <c r="B132" t="s">
        <v>12</v>
      </c>
      <c r="C132" t="s">
        <v>108</v>
      </c>
      <c r="D132" s="1">
        <v>44952</v>
      </c>
      <c r="E132" s="1">
        <v>44966</v>
      </c>
      <c r="G132" t="s">
        <v>109</v>
      </c>
      <c r="H132" t="s">
        <v>350</v>
      </c>
      <c r="I132" s="2">
        <v>136.16999999999999</v>
      </c>
      <c r="J132" s="2">
        <v>24.03</v>
      </c>
      <c r="K132" s="2">
        <v>11.8</v>
      </c>
      <c r="L132" s="7">
        <v>160.19999999999999</v>
      </c>
      <c r="M132" s="2">
        <v>24.43</v>
      </c>
    </row>
    <row r="133" spans="1:13" x14ac:dyDescent="0.2">
      <c r="A133" s="1">
        <v>44953</v>
      </c>
      <c r="B133" t="s">
        <v>12</v>
      </c>
      <c r="C133" t="s">
        <v>108</v>
      </c>
      <c r="D133" s="1">
        <v>44952</v>
      </c>
      <c r="E133" s="1">
        <v>44966</v>
      </c>
      <c r="G133" t="s">
        <v>109</v>
      </c>
      <c r="H133" t="s">
        <v>350</v>
      </c>
      <c r="I133" s="2">
        <v>74.97</v>
      </c>
      <c r="J133" s="2">
        <v>13.23</v>
      </c>
      <c r="K133" s="2">
        <v>6.49</v>
      </c>
      <c r="L133" s="7">
        <v>88.2</v>
      </c>
      <c r="M133" s="2">
        <v>13.45</v>
      </c>
    </row>
    <row r="134" spans="1:13" x14ac:dyDescent="0.2">
      <c r="A134" s="1">
        <v>44953</v>
      </c>
      <c r="B134" t="s">
        <v>12</v>
      </c>
      <c r="C134" t="s">
        <v>108</v>
      </c>
      <c r="D134" s="1">
        <v>44952</v>
      </c>
      <c r="E134" s="1">
        <v>44966</v>
      </c>
      <c r="G134" t="s">
        <v>109</v>
      </c>
      <c r="H134" t="s">
        <v>350</v>
      </c>
      <c r="I134" s="2">
        <v>145.35</v>
      </c>
      <c r="J134" s="2">
        <v>25.65</v>
      </c>
      <c r="K134" s="2">
        <v>12.59</v>
      </c>
      <c r="L134" s="7">
        <v>171</v>
      </c>
      <c r="M134" s="2">
        <v>26.08</v>
      </c>
    </row>
    <row r="135" spans="1:13" x14ac:dyDescent="0.2">
      <c r="A135" s="1">
        <v>44953</v>
      </c>
      <c r="B135" t="s">
        <v>12</v>
      </c>
      <c r="C135" t="s">
        <v>108</v>
      </c>
      <c r="D135" s="1">
        <v>44952</v>
      </c>
      <c r="E135" s="1">
        <v>44966</v>
      </c>
      <c r="G135" t="s">
        <v>109</v>
      </c>
      <c r="H135" t="s">
        <v>350</v>
      </c>
      <c r="I135" s="2">
        <v>74.97</v>
      </c>
      <c r="J135" s="2">
        <v>13.23</v>
      </c>
      <c r="K135" s="2">
        <v>6.49</v>
      </c>
      <c r="L135" s="7">
        <v>88.2</v>
      </c>
      <c r="M135" s="2">
        <v>13.45</v>
      </c>
    </row>
    <row r="136" spans="1:13" x14ac:dyDescent="0.2">
      <c r="A136" s="1">
        <v>44953</v>
      </c>
      <c r="B136" t="s">
        <v>12</v>
      </c>
      <c r="C136" t="s">
        <v>108</v>
      </c>
      <c r="D136" s="1">
        <v>44952</v>
      </c>
      <c r="E136" s="1">
        <v>44966</v>
      </c>
      <c r="G136" t="s">
        <v>109</v>
      </c>
      <c r="H136" t="s">
        <v>350</v>
      </c>
      <c r="I136" s="2">
        <v>538.39</v>
      </c>
      <c r="J136" s="2">
        <v>95.01</v>
      </c>
      <c r="K136" s="2">
        <v>46.64</v>
      </c>
      <c r="L136" s="7">
        <v>633.4</v>
      </c>
      <c r="M136" s="2">
        <v>96.59</v>
      </c>
    </row>
    <row r="137" spans="1:13" x14ac:dyDescent="0.2">
      <c r="A137" s="1">
        <v>44953</v>
      </c>
      <c r="B137" t="s">
        <v>12</v>
      </c>
      <c r="C137" t="s">
        <v>108</v>
      </c>
      <c r="D137" s="1">
        <v>44952</v>
      </c>
      <c r="E137" s="1">
        <v>44966</v>
      </c>
      <c r="F137">
        <v>14</v>
      </c>
      <c r="G137" t="s">
        <v>109</v>
      </c>
      <c r="H137" t="s">
        <v>350</v>
      </c>
      <c r="I137" s="2">
        <v>149.94</v>
      </c>
      <c r="J137" s="2">
        <v>26.46</v>
      </c>
      <c r="K137" s="2">
        <v>12.99</v>
      </c>
      <c r="L137" s="7">
        <v>176.4</v>
      </c>
      <c r="M137" s="2">
        <v>26.9</v>
      </c>
    </row>
    <row r="138" spans="1:13" x14ac:dyDescent="0.2">
      <c r="A138" s="1">
        <v>44954</v>
      </c>
      <c r="B138" t="s">
        <v>12</v>
      </c>
      <c r="C138" t="s">
        <v>106</v>
      </c>
      <c r="D138" s="1">
        <v>44953</v>
      </c>
      <c r="E138" s="1">
        <f t="shared" ref="E138:E148" si="6">D138+F138</f>
        <v>44955</v>
      </c>
      <c r="F138">
        <v>2</v>
      </c>
      <c r="G138" t="s">
        <v>107</v>
      </c>
      <c r="H138" t="s">
        <v>348</v>
      </c>
      <c r="I138" s="2">
        <v>235.45</v>
      </c>
      <c r="J138" s="2">
        <v>41.55</v>
      </c>
      <c r="K138" s="2">
        <v>97</v>
      </c>
      <c r="L138" s="7">
        <v>277</v>
      </c>
      <c r="M138" s="2">
        <v>42.24</v>
      </c>
    </row>
    <row r="139" spans="1:13" x14ac:dyDescent="0.2">
      <c r="A139" s="1">
        <v>44955</v>
      </c>
      <c r="B139" t="s">
        <v>12</v>
      </c>
      <c r="C139" t="s">
        <v>104</v>
      </c>
      <c r="D139" s="1">
        <v>44954</v>
      </c>
      <c r="E139" s="1">
        <f t="shared" si="6"/>
        <v>44956</v>
      </c>
      <c r="F139">
        <v>2</v>
      </c>
      <c r="G139" t="s">
        <v>105</v>
      </c>
      <c r="H139" t="s">
        <v>347</v>
      </c>
      <c r="I139" s="2">
        <v>227.8</v>
      </c>
      <c r="J139" s="2">
        <v>40.200000000000003</v>
      </c>
      <c r="K139" s="2">
        <v>108</v>
      </c>
      <c r="L139" s="7">
        <v>268</v>
      </c>
      <c r="M139" s="2">
        <v>40.869999999999997</v>
      </c>
    </row>
    <row r="140" spans="1:13" x14ac:dyDescent="0.2">
      <c r="A140" s="1">
        <v>44958</v>
      </c>
      <c r="B140" t="s">
        <v>12</v>
      </c>
      <c r="C140" t="s">
        <v>102</v>
      </c>
      <c r="D140" s="1">
        <v>44957</v>
      </c>
      <c r="E140" s="1">
        <f t="shared" si="6"/>
        <v>44967</v>
      </c>
      <c r="F140">
        <v>10</v>
      </c>
      <c r="G140" t="s">
        <v>103</v>
      </c>
      <c r="H140" t="s">
        <v>347</v>
      </c>
      <c r="I140" s="2">
        <v>852.89</v>
      </c>
      <c r="J140" s="2">
        <v>150.51</v>
      </c>
      <c r="K140" s="2">
        <v>108</v>
      </c>
      <c r="L140" s="7">
        <v>1003.4</v>
      </c>
      <c r="M140" s="2">
        <v>153.02000000000001</v>
      </c>
    </row>
    <row r="141" spans="1:13" x14ac:dyDescent="0.2">
      <c r="A141" s="1">
        <v>44960</v>
      </c>
      <c r="B141" t="s">
        <v>12</v>
      </c>
      <c r="C141" t="s">
        <v>100</v>
      </c>
      <c r="D141" s="1">
        <v>44959</v>
      </c>
      <c r="E141" s="1">
        <f t="shared" si="6"/>
        <v>44963</v>
      </c>
      <c r="F141">
        <v>4</v>
      </c>
      <c r="G141" t="s">
        <v>101</v>
      </c>
      <c r="H141" t="s">
        <v>349</v>
      </c>
      <c r="I141" s="2">
        <v>434.99</v>
      </c>
      <c r="J141" s="2">
        <v>76.760000000000005</v>
      </c>
      <c r="K141" s="2">
        <v>108</v>
      </c>
      <c r="L141" s="7">
        <v>511.75</v>
      </c>
      <c r="M141" s="2">
        <v>78.040000000000006</v>
      </c>
    </row>
    <row r="142" spans="1:13" x14ac:dyDescent="0.2">
      <c r="A142" s="1">
        <v>44968</v>
      </c>
      <c r="B142" t="s">
        <v>12</v>
      </c>
      <c r="C142" t="s">
        <v>96</v>
      </c>
      <c r="D142" s="1">
        <v>44967</v>
      </c>
      <c r="E142" s="1">
        <f t="shared" si="6"/>
        <v>44973</v>
      </c>
      <c r="F142">
        <v>6</v>
      </c>
      <c r="G142" t="s">
        <v>97</v>
      </c>
      <c r="H142" t="s">
        <v>349</v>
      </c>
      <c r="I142" s="2">
        <v>573.75</v>
      </c>
      <c r="J142" s="2">
        <v>101.25</v>
      </c>
      <c r="K142" s="2">
        <v>108</v>
      </c>
      <c r="L142" s="7">
        <v>675</v>
      </c>
      <c r="M142" s="2">
        <v>102.94</v>
      </c>
    </row>
    <row r="143" spans="1:13" x14ac:dyDescent="0.2">
      <c r="A143" s="1">
        <v>44968</v>
      </c>
      <c r="B143" t="s">
        <v>12</v>
      </c>
      <c r="C143" t="s">
        <v>98</v>
      </c>
      <c r="D143" s="1">
        <v>44967</v>
      </c>
      <c r="E143" s="1">
        <f t="shared" si="6"/>
        <v>44970</v>
      </c>
      <c r="F143">
        <v>3</v>
      </c>
      <c r="G143" t="s">
        <v>99</v>
      </c>
      <c r="H143" t="s">
        <v>347</v>
      </c>
      <c r="I143" s="2">
        <v>363.12</v>
      </c>
      <c r="J143" s="2">
        <v>64.08</v>
      </c>
      <c r="K143" s="2">
        <v>108</v>
      </c>
      <c r="L143" s="7">
        <v>427.2</v>
      </c>
      <c r="M143" s="2">
        <v>65.150000000000006</v>
      </c>
    </row>
    <row r="144" spans="1:13" x14ac:dyDescent="0.2">
      <c r="A144" s="1">
        <v>44968</v>
      </c>
      <c r="B144" t="s">
        <v>12</v>
      </c>
      <c r="C144" t="s">
        <v>92</v>
      </c>
      <c r="D144" s="1">
        <v>44967</v>
      </c>
      <c r="E144" s="1">
        <f t="shared" si="6"/>
        <v>44969</v>
      </c>
      <c r="F144">
        <v>2</v>
      </c>
      <c r="G144" t="s">
        <v>93</v>
      </c>
      <c r="H144" t="s">
        <v>350</v>
      </c>
      <c r="I144" s="2">
        <v>244.29</v>
      </c>
      <c r="J144" s="2">
        <v>43.11</v>
      </c>
      <c r="K144" s="2">
        <v>97</v>
      </c>
      <c r="L144" s="7">
        <v>287.39999999999998</v>
      </c>
      <c r="M144" s="2">
        <v>43.83</v>
      </c>
    </row>
    <row r="145" spans="1:13" x14ac:dyDescent="0.2">
      <c r="A145" s="1">
        <v>44968</v>
      </c>
      <c r="B145" t="s">
        <v>12</v>
      </c>
      <c r="C145" t="s">
        <v>94</v>
      </c>
      <c r="D145" s="1">
        <v>44967</v>
      </c>
      <c r="E145" s="1">
        <f t="shared" si="6"/>
        <v>44969</v>
      </c>
      <c r="F145">
        <v>2</v>
      </c>
      <c r="G145" t="s">
        <v>95</v>
      </c>
      <c r="H145" t="s">
        <v>348</v>
      </c>
      <c r="I145" s="2">
        <v>244.29</v>
      </c>
      <c r="J145" s="2">
        <v>43.11</v>
      </c>
      <c r="K145" s="2">
        <v>97</v>
      </c>
      <c r="L145" s="7">
        <v>287.39999999999998</v>
      </c>
      <c r="M145" s="2">
        <v>43.83</v>
      </c>
    </row>
    <row r="146" spans="1:13" x14ac:dyDescent="0.2">
      <c r="A146" s="1">
        <v>44974</v>
      </c>
      <c r="B146" t="s">
        <v>12</v>
      </c>
      <c r="C146" t="s">
        <v>90</v>
      </c>
      <c r="D146" s="1">
        <v>44973</v>
      </c>
      <c r="E146" s="1">
        <f t="shared" si="6"/>
        <v>44976</v>
      </c>
      <c r="F146">
        <v>3</v>
      </c>
      <c r="G146" t="s">
        <v>91</v>
      </c>
      <c r="H146" t="s">
        <v>351</v>
      </c>
      <c r="I146" s="2">
        <v>1930.3</v>
      </c>
      <c r="J146" s="2">
        <v>59.7</v>
      </c>
      <c r="K146" s="2">
        <v>350</v>
      </c>
      <c r="L146" s="7">
        <v>1990</v>
      </c>
      <c r="M146" s="2">
        <v>346.32</v>
      </c>
    </row>
    <row r="147" spans="1:13" x14ac:dyDescent="0.2">
      <c r="A147" s="1">
        <v>44977</v>
      </c>
      <c r="B147" t="s">
        <v>12</v>
      </c>
      <c r="C147" t="s">
        <v>88</v>
      </c>
      <c r="D147" s="1">
        <v>44976</v>
      </c>
      <c r="E147" s="1">
        <f t="shared" si="6"/>
        <v>44990</v>
      </c>
      <c r="F147">
        <v>14</v>
      </c>
      <c r="G147" t="s">
        <v>89</v>
      </c>
      <c r="H147" t="s">
        <v>349</v>
      </c>
      <c r="I147" s="2">
        <v>1212.52</v>
      </c>
      <c r="J147" s="2">
        <v>213.98</v>
      </c>
      <c r="K147" s="2">
        <v>108</v>
      </c>
      <c r="L147" s="7">
        <v>1426.5</v>
      </c>
      <c r="M147" s="2">
        <v>217.54</v>
      </c>
    </row>
    <row r="148" spans="1:13" x14ac:dyDescent="0.2">
      <c r="A148" s="1">
        <f>D148</f>
        <v>44979</v>
      </c>
      <c r="B148" t="s">
        <v>318</v>
      </c>
      <c r="C148" t="s">
        <v>319</v>
      </c>
      <c r="D148" s="1">
        <v>44979</v>
      </c>
      <c r="E148" s="1">
        <f t="shared" si="6"/>
        <v>45189</v>
      </c>
      <c r="F148">
        <v>210</v>
      </c>
      <c r="G148" t="s">
        <v>323</v>
      </c>
      <c r="H148" t="s">
        <v>350</v>
      </c>
      <c r="I148" s="2">
        <v>18360</v>
      </c>
      <c r="J148" s="2">
        <v>0</v>
      </c>
      <c r="K148" s="2">
        <v>100</v>
      </c>
      <c r="L148" s="7">
        <f>I148+J148</f>
        <v>18360</v>
      </c>
      <c r="M148" s="2">
        <v>3121.2000000000003</v>
      </c>
    </row>
    <row r="149" spans="1:13" x14ac:dyDescent="0.2">
      <c r="A149" s="1">
        <v>44981</v>
      </c>
      <c r="B149" t="s">
        <v>39</v>
      </c>
      <c r="C149" t="s">
        <v>86</v>
      </c>
      <c r="D149" s="1">
        <v>44980</v>
      </c>
      <c r="E149" s="1">
        <v>44984</v>
      </c>
      <c r="G149" t="s">
        <v>87</v>
      </c>
      <c r="H149" t="s">
        <v>350</v>
      </c>
      <c r="I149" s="2">
        <v>-70.81</v>
      </c>
      <c r="J149" s="2">
        <v>-12.5</v>
      </c>
      <c r="K149" s="2">
        <v>-16.05</v>
      </c>
      <c r="L149" s="7"/>
      <c r="M149" s="2">
        <v>-12.71</v>
      </c>
    </row>
    <row r="150" spans="1:13" x14ac:dyDescent="0.2">
      <c r="A150" s="1">
        <v>44981</v>
      </c>
      <c r="B150" t="s">
        <v>12</v>
      </c>
      <c r="C150" t="s">
        <v>86</v>
      </c>
      <c r="D150" s="1">
        <v>44980</v>
      </c>
      <c r="E150" s="1">
        <v>44984</v>
      </c>
      <c r="F150">
        <v>4</v>
      </c>
      <c r="G150" t="s">
        <v>87</v>
      </c>
      <c r="H150" t="s">
        <v>350</v>
      </c>
      <c r="I150" s="2">
        <v>512</v>
      </c>
      <c r="J150" s="2">
        <v>90.36</v>
      </c>
      <c r="K150" s="2">
        <v>116.05</v>
      </c>
      <c r="L150" s="7">
        <v>602.36</v>
      </c>
      <c r="M150" s="2">
        <v>91.87</v>
      </c>
    </row>
    <row r="151" spans="1:13" x14ac:dyDescent="0.2">
      <c r="A151" s="1">
        <v>44982</v>
      </c>
      <c r="B151" t="s">
        <v>12</v>
      </c>
      <c r="C151" t="s">
        <v>84</v>
      </c>
      <c r="D151" s="1">
        <v>44981</v>
      </c>
      <c r="E151" s="1">
        <f>D151+F151</f>
        <v>44983</v>
      </c>
      <c r="F151">
        <v>2</v>
      </c>
      <c r="G151" t="s">
        <v>85</v>
      </c>
      <c r="H151" t="s">
        <v>347</v>
      </c>
      <c r="I151" s="2">
        <v>272.43</v>
      </c>
      <c r="J151" s="2">
        <v>48.07</v>
      </c>
      <c r="K151" s="2">
        <v>108</v>
      </c>
      <c r="L151" s="7">
        <v>320.5</v>
      </c>
      <c r="M151" s="2">
        <v>48.88</v>
      </c>
    </row>
    <row r="152" spans="1:13" x14ac:dyDescent="0.2">
      <c r="A152" s="1">
        <v>44984</v>
      </c>
      <c r="B152" t="s">
        <v>12</v>
      </c>
      <c r="C152" t="s">
        <v>82</v>
      </c>
      <c r="D152" s="1">
        <v>44983</v>
      </c>
      <c r="E152" s="1">
        <f>D152+F152</f>
        <v>44988</v>
      </c>
      <c r="F152">
        <v>5</v>
      </c>
      <c r="G152" t="s">
        <v>83</v>
      </c>
      <c r="H152" t="s">
        <v>347</v>
      </c>
      <c r="I152" s="2">
        <v>422.36</v>
      </c>
      <c r="J152" s="2">
        <v>74.540000000000006</v>
      </c>
      <c r="K152" s="2">
        <v>100</v>
      </c>
      <c r="L152" s="7">
        <v>496.9</v>
      </c>
      <c r="M152" s="2">
        <v>75.78</v>
      </c>
    </row>
    <row r="153" spans="1:13" x14ac:dyDescent="0.2">
      <c r="A153" s="1">
        <f>D153</f>
        <v>44988</v>
      </c>
      <c r="B153" t="s">
        <v>318</v>
      </c>
      <c r="C153" t="s">
        <v>319</v>
      </c>
      <c r="D153" s="1">
        <v>44988</v>
      </c>
      <c r="E153" s="1">
        <f>D153+F153</f>
        <v>45005</v>
      </c>
      <c r="F153">
        <v>17</v>
      </c>
      <c r="G153" t="s">
        <v>324</v>
      </c>
      <c r="H153" t="s">
        <v>348</v>
      </c>
      <c r="I153" s="2">
        <v>1630</v>
      </c>
      <c r="J153" s="2">
        <v>0</v>
      </c>
      <c r="K153" s="2">
        <v>100</v>
      </c>
      <c r="L153" s="7">
        <f>I153+J153</f>
        <v>1630</v>
      </c>
      <c r="M153" s="2">
        <v>277.10000000000002</v>
      </c>
    </row>
    <row r="154" spans="1:13" x14ac:dyDescent="0.2">
      <c r="A154" s="1">
        <v>45021</v>
      </c>
      <c r="B154" t="s">
        <v>12</v>
      </c>
      <c r="C154" t="s">
        <v>68</v>
      </c>
      <c r="D154" s="1">
        <v>44989</v>
      </c>
      <c r="E154" s="1">
        <v>45024</v>
      </c>
      <c r="G154" t="s">
        <v>69</v>
      </c>
      <c r="H154" t="s">
        <v>347</v>
      </c>
      <c r="I154" s="2">
        <v>293.04000000000002</v>
      </c>
      <c r="J154" s="2">
        <v>51.72</v>
      </c>
      <c r="K154" s="2">
        <v>12.09</v>
      </c>
      <c r="L154" s="7">
        <v>344.76</v>
      </c>
      <c r="M154" s="2">
        <v>52.57</v>
      </c>
    </row>
    <row r="155" spans="1:13" x14ac:dyDescent="0.2">
      <c r="A155" s="1">
        <v>44990</v>
      </c>
      <c r="B155" t="s">
        <v>12</v>
      </c>
      <c r="C155" t="s">
        <v>68</v>
      </c>
      <c r="D155" s="1">
        <v>44989</v>
      </c>
      <c r="E155" s="1">
        <v>45024</v>
      </c>
      <c r="F155">
        <v>35</v>
      </c>
      <c r="G155" t="s">
        <v>69</v>
      </c>
      <c r="H155" t="s">
        <v>347</v>
      </c>
      <c r="I155" s="2">
        <v>2130.21</v>
      </c>
      <c r="J155" s="2">
        <v>375.94</v>
      </c>
      <c r="K155" s="2">
        <v>87.91</v>
      </c>
      <c r="L155" s="7">
        <v>2506.15</v>
      </c>
      <c r="M155" s="2">
        <v>382.19</v>
      </c>
    </row>
    <row r="156" spans="1:13" x14ac:dyDescent="0.2">
      <c r="A156" s="1">
        <v>44991</v>
      </c>
      <c r="B156" t="s">
        <v>12</v>
      </c>
      <c r="C156" t="s">
        <v>80</v>
      </c>
      <c r="D156" s="1">
        <v>44990</v>
      </c>
      <c r="E156" s="1">
        <f t="shared" ref="E156:E162" si="7">D156+F156</f>
        <v>44997</v>
      </c>
      <c r="F156">
        <v>7</v>
      </c>
      <c r="G156" t="s">
        <v>81</v>
      </c>
      <c r="H156" t="s">
        <v>349</v>
      </c>
      <c r="I156" s="2">
        <v>774.35</v>
      </c>
      <c r="J156" s="2">
        <v>136.65</v>
      </c>
      <c r="K156" s="2">
        <v>100</v>
      </c>
      <c r="L156" s="7">
        <v>911</v>
      </c>
      <c r="M156" s="2">
        <v>138.93</v>
      </c>
    </row>
    <row r="157" spans="1:13" x14ac:dyDescent="0.2">
      <c r="A157" s="1">
        <v>44999</v>
      </c>
      <c r="B157" t="s">
        <v>12</v>
      </c>
      <c r="C157" t="s">
        <v>78</v>
      </c>
      <c r="D157" s="1">
        <v>44998</v>
      </c>
      <c r="E157" s="1">
        <f t="shared" si="7"/>
        <v>45001</v>
      </c>
      <c r="F157">
        <v>3</v>
      </c>
      <c r="G157" t="s">
        <v>79</v>
      </c>
      <c r="H157" t="s">
        <v>349</v>
      </c>
      <c r="I157" s="2">
        <v>284.92</v>
      </c>
      <c r="J157" s="2">
        <v>50.28</v>
      </c>
      <c r="K157" s="2">
        <v>100</v>
      </c>
      <c r="L157" s="7">
        <v>335.2</v>
      </c>
      <c r="M157" s="2">
        <v>51.12</v>
      </c>
    </row>
    <row r="158" spans="1:13" x14ac:dyDescent="0.2">
      <c r="A158" s="1">
        <v>45002</v>
      </c>
      <c r="B158" t="s">
        <v>12</v>
      </c>
      <c r="C158" t="s">
        <v>76</v>
      </c>
      <c r="D158" s="1">
        <v>45001</v>
      </c>
      <c r="E158" s="1">
        <f t="shared" si="7"/>
        <v>45004</v>
      </c>
      <c r="F158">
        <v>3</v>
      </c>
      <c r="G158" t="s">
        <v>77</v>
      </c>
      <c r="H158" t="s">
        <v>349</v>
      </c>
      <c r="I158" s="2">
        <v>372.81</v>
      </c>
      <c r="J158" s="2">
        <v>65.790000000000006</v>
      </c>
      <c r="K158" s="2">
        <v>108</v>
      </c>
      <c r="L158" s="7">
        <v>438.6</v>
      </c>
      <c r="M158" s="2">
        <v>66.89</v>
      </c>
    </row>
    <row r="159" spans="1:13" x14ac:dyDescent="0.2">
      <c r="A159" s="1">
        <v>45006</v>
      </c>
      <c r="B159" t="s">
        <v>12</v>
      </c>
      <c r="C159" t="s">
        <v>74</v>
      </c>
      <c r="D159" s="1">
        <v>45005</v>
      </c>
      <c r="E159" s="1">
        <f t="shared" si="7"/>
        <v>45008</v>
      </c>
      <c r="F159">
        <v>3</v>
      </c>
      <c r="G159" t="s">
        <v>75</v>
      </c>
      <c r="H159" t="s">
        <v>349</v>
      </c>
      <c r="I159" s="2">
        <v>284.92</v>
      </c>
      <c r="J159" s="2">
        <v>50.28</v>
      </c>
      <c r="K159" s="2">
        <v>100</v>
      </c>
      <c r="L159" s="7">
        <v>335.2</v>
      </c>
      <c r="M159" s="2">
        <v>51.12</v>
      </c>
    </row>
    <row r="160" spans="1:13" x14ac:dyDescent="0.2">
      <c r="A160" s="1">
        <v>45008</v>
      </c>
      <c r="B160" t="s">
        <v>12</v>
      </c>
      <c r="C160" t="s">
        <v>72</v>
      </c>
      <c r="D160" s="1">
        <v>45007</v>
      </c>
      <c r="E160" s="1">
        <f t="shared" si="7"/>
        <v>45013</v>
      </c>
      <c r="F160">
        <v>6</v>
      </c>
      <c r="G160" t="s">
        <v>73</v>
      </c>
      <c r="H160" t="s">
        <v>348</v>
      </c>
      <c r="I160" s="2">
        <v>678.3</v>
      </c>
      <c r="J160" s="2">
        <v>119.7</v>
      </c>
      <c r="K160" s="2">
        <v>100</v>
      </c>
      <c r="L160" s="7">
        <v>798</v>
      </c>
      <c r="M160" s="2">
        <v>121.7</v>
      </c>
    </row>
    <row r="161" spans="1:13" x14ac:dyDescent="0.2">
      <c r="A161" s="1">
        <v>45009</v>
      </c>
      <c r="B161" t="s">
        <v>12</v>
      </c>
      <c r="C161" t="s">
        <v>70</v>
      </c>
      <c r="D161" s="1">
        <v>45008</v>
      </c>
      <c r="E161" s="1">
        <f t="shared" si="7"/>
        <v>45022</v>
      </c>
      <c r="F161">
        <v>14</v>
      </c>
      <c r="G161" t="s">
        <v>71</v>
      </c>
      <c r="H161" t="s">
        <v>349</v>
      </c>
      <c r="I161" s="2">
        <v>1172.83</v>
      </c>
      <c r="J161" s="2">
        <v>206.97</v>
      </c>
      <c r="K161" s="2">
        <v>100</v>
      </c>
      <c r="L161" s="7">
        <v>1379.8</v>
      </c>
      <c r="M161" s="2">
        <v>210.42</v>
      </c>
    </row>
    <row r="162" spans="1:13" x14ac:dyDescent="0.2">
      <c r="A162" s="1">
        <v>45018</v>
      </c>
      <c r="B162" t="s">
        <v>12</v>
      </c>
      <c r="C162" t="s">
        <v>66</v>
      </c>
      <c r="D162" s="1">
        <v>45017</v>
      </c>
      <c r="E162" s="1">
        <f t="shared" si="7"/>
        <v>45045</v>
      </c>
      <c r="F162">
        <v>28</v>
      </c>
      <c r="G162" t="s">
        <v>67</v>
      </c>
      <c r="H162" t="s">
        <v>348</v>
      </c>
      <c r="I162" s="2">
        <v>2693.69</v>
      </c>
      <c r="J162" s="2">
        <v>83.31</v>
      </c>
      <c r="K162" s="2">
        <v>85</v>
      </c>
      <c r="L162" s="7">
        <v>2777</v>
      </c>
      <c r="M162" s="2">
        <v>468.46</v>
      </c>
    </row>
    <row r="163" spans="1:13" x14ac:dyDescent="0.2">
      <c r="A163" s="1">
        <f>D163</f>
        <v>45022</v>
      </c>
      <c r="B163" t="s">
        <v>318</v>
      </c>
      <c r="C163" t="s">
        <v>319</v>
      </c>
      <c r="D163" s="1">
        <v>45022</v>
      </c>
      <c r="E163" s="1">
        <v>45192</v>
      </c>
      <c r="F163" s="3">
        <f>E163-D163</f>
        <v>170</v>
      </c>
      <c r="G163" t="s">
        <v>71</v>
      </c>
      <c r="H163" t="s">
        <v>349</v>
      </c>
      <c r="I163" s="2">
        <v>13583</v>
      </c>
      <c r="J163" s="2">
        <v>0</v>
      </c>
      <c r="K163" s="2">
        <v>100</v>
      </c>
      <c r="L163" s="7">
        <f>I163+J163</f>
        <v>13583</v>
      </c>
      <c r="M163" s="2">
        <v>2309.11</v>
      </c>
    </row>
    <row r="164" spans="1:13" x14ac:dyDescent="0.2">
      <c r="A164" s="1">
        <f>D164</f>
        <v>45025</v>
      </c>
      <c r="B164" t="s">
        <v>318</v>
      </c>
      <c r="C164" t="s">
        <v>319</v>
      </c>
      <c r="D164" s="1">
        <v>45025</v>
      </c>
      <c r="E164" s="1">
        <f>D164+F164</f>
        <v>45053</v>
      </c>
      <c r="F164">
        <v>28</v>
      </c>
      <c r="G164" t="s">
        <v>325</v>
      </c>
      <c r="H164" t="s">
        <v>347</v>
      </c>
      <c r="I164" s="2">
        <v>2240</v>
      </c>
      <c r="J164" s="2">
        <v>0</v>
      </c>
      <c r="K164" s="2">
        <v>100</v>
      </c>
      <c r="L164" s="7">
        <f>I164+J164</f>
        <v>2240</v>
      </c>
      <c r="M164" s="2">
        <v>380.8</v>
      </c>
    </row>
    <row r="165" spans="1:13" x14ac:dyDescent="0.2">
      <c r="A165" s="1">
        <v>45111</v>
      </c>
      <c r="B165" t="s">
        <v>46</v>
      </c>
      <c r="C165" t="s">
        <v>47</v>
      </c>
      <c r="D165" s="1">
        <v>45046</v>
      </c>
      <c r="E165" s="1">
        <v>45063</v>
      </c>
      <c r="G165" t="s">
        <v>48</v>
      </c>
      <c r="H165" t="s">
        <v>348</v>
      </c>
      <c r="I165" s="2">
        <v>459.59</v>
      </c>
      <c r="J165" s="2"/>
      <c r="K165" s="2"/>
      <c r="L165" s="7">
        <v>459.59</v>
      </c>
      <c r="M165" s="2"/>
    </row>
    <row r="166" spans="1:13" x14ac:dyDescent="0.2">
      <c r="A166" s="1">
        <v>45047</v>
      </c>
      <c r="B166" t="s">
        <v>12</v>
      </c>
      <c r="C166" t="s">
        <v>47</v>
      </c>
      <c r="D166" s="1">
        <v>45046</v>
      </c>
      <c r="E166" s="1">
        <f t="shared" ref="E166:E177" si="8">D166+F166</f>
        <v>45063</v>
      </c>
      <c r="F166">
        <v>17</v>
      </c>
      <c r="G166" t="s">
        <v>48</v>
      </c>
      <c r="H166" t="s">
        <v>348</v>
      </c>
      <c r="I166" s="2">
        <v>1787.12</v>
      </c>
      <c r="J166" s="2">
        <v>315.38</v>
      </c>
      <c r="K166" s="2">
        <v>100</v>
      </c>
      <c r="L166" s="7">
        <v>2102.5</v>
      </c>
      <c r="M166" s="2">
        <v>320.63</v>
      </c>
    </row>
    <row r="167" spans="1:13" x14ac:dyDescent="0.2">
      <c r="A167" s="1">
        <v>45057</v>
      </c>
      <c r="B167" t="s">
        <v>12</v>
      </c>
      <c r="C167" t="s">
        <v>63</v>
      </c>
      <c r="D167" s="1">
        <v>45056</v>
      </c>
      <c r="E167" s="1">
        <f t="shared" si="8"/>
        <v>45058</v>
      </c>
      <c r="F167">
        <v>2</v>
      </c>
      <c r="G167" t="s">
        <v>64</v>
      </c>
      <c r="H167" t="s">
        <v>347</v>
      </c>
      <c r="I167" s="2">
        <v>221</v>
      </c>
      <c r="J167" s="2">
        <v>39</v>
      </c>
      <c r="K167" s="2">
        <v>100</v>
      </c>
      <c r="L167" s="7">
        <v>260</v>
      </c>
      <c r="M167" s="2">
        <v>39.65</v>
      </c>
    </row>
    <row r="168" spans="1:13" x14ac:dyDescent="0.2">
      <c r="A168" s="1">
        <v>45060</v>
      </c>
      <c r="B168" t="s">
        <v>12</v>
      </c>
      <c r="C168" t="s">
        <v>61</v>
      </c>
      <c r="D168" s="1">
        <v>45059</v>
      </c>
      <c r="E168" s="1">
        <f t="shared" si="8"/>
        <v>45061</v>
      </c>
      <c r="F168">
        <v>2</v>
      </c>
      <c r="G168" t="s">
        <v>62</v>
      </c>
      <c r="H168" t="s">
        <v>347</v>
      </c>
      <c r="I168" s="2">
        <v>234.6</v>
      </c>
      <c r="J168" s="2">
        <v>41.4</v>
      </c>
      <c r="K168" s="2">
        <v>100</v>
      </c>
      <c r="L168" s="7">
        <v>276</v>
      </c>
      <c r="M168" s="2">
        <v>42.09</v>
      </c>
    </row>
    <row r="169" spans="1:13" x14ac:dyDescent="0.2">
      <c r="A169" s="1">
        <v>45064</v>
      </c>
      <c r="B169" t="s">
        <v>12</v>
      </c>
      <c r="C169" t="s">
        <v>59</v>
      </c>
      <c r="D169" s="1">
        <v>45063</v>
      </c>
      <c r="E169" s="1">
        <f t="shared" si="8"/>
        <v>45066</v>
      </c>
      <c r="F169">
        <v>3</v>
      </c>
      <c r="G169" t="s">
        <v>60</v>
      </c>
      <c r="H169" t="s">
        <v>347</v>
      </c>
      <c r="I169" s="2">
        <v>272</v>
      </c>
      <c r="J169" s="2">
        <v>48</v>
      </c>
      <c r="K169" s="2">
        <v>100</v>
      </c>
      <c r="L169" s="7">
        <v>320</v>
      </c>
      <c r="M169" s="2">
        <v>48.8</v>
      </c>
    </row>
    <row r="170" spans="1:13" x14ac:dyDescent="0.2">
      <c r="A170" s="1">
        <v>45067</v>
      </c>
      <c r="B170" t="s">
        <v>12</v>
      </c>
      <c r="C170" t="s">
        <v>57</v>
      </c>
      <c r="D170" s="1">
        <v>45066</v>
      </c>
      <c r="E170" s="1">
        <f t="shared" si="8"/>
        <v>45070</v>
      </c>
      <c r="F170">
        <v>4</v>
      </c>
      <c r="G170" t="s">
        <v>58</v>
      </c>
      <c r="H170" t="s">
        <v>347</v>
      </c>
      <c r="I170" s="2">
        <v>360.4</v>
      </c>
      <c r="J170" s="2">
        <v>63.6</v>
      </c>
      <c r="K170" s="2">
        <v>100</v>
      </c>
      <c r="L170" s="7">
        <v>424</v>
      </c>
      <c r="M170" s="2">
        <v>64.66</v>
      </c>
    </row>
    <row r="171" spans="1:13" x14ac:dyDescent="0.2">
      <c r="A171" s="1">
        <f>D171</f>
        <v>45071</v>
      </c>
      <c r="B171" t="s">
        <v>318</v>
      </c>
      <c r="C171" t="s">
        <v>319</v>
      </c>
      <c r="D171" s="1">
        <v>45071</v>
      </c>
      <c r="E171" s="1">
        <f t="shared" si="8"/>
        <v>45131</v>
      </c>
      <c r="F171">
        <v>60</v>
      </c>
      <c r="G171" t="s">
        <v>322</v>
      </c>
      <c r="H171" t="s">
        <v>347</v>
      </c>
      <c r="I171" s="2">
        <v>4733</v>
      </c>
      <c r="J171" s="2">
        <v>0</v>
      </c>
      <c r="K171" s="2">
        <v>100</v>
      </c>
      <c r="L171" s="7">
        <f>I171+J171</f>
        <v>4733</v>
      </c>
      <c r="M171" s="2">
        <v>804.61</v>
      </c>
    </row>
    <row r="172" spans="1:13" x14ac:dyDescent="0.2">
      <c r="A172" s="1">
        <v>45074</v>
      </c>
      <c r="B172" t="s">
        <v>12</v>
      </c>
      <c r="C172" t="s">
        <v>55</v>
      </c>
      <c r="D172" s="1">
        <v>45073</v>
      </c>
      <c r="E172" s="1">
        <f t="shared" si="8"/>
        <v>45075</v>
      </c>
      <c r="F172">
        <v>2</v>
      </c>
      <c r="G172" t="s">
        <v>56</v>
      </c>
      <c r="H172" t="s">
        <v>348</v>
      </c>
      <c r="I172" s="2">
        <v>317.05</v>
      </c>
      <c r="J172" s="2">
        <v>55.95</v>
      </c>
      <c r="K172" s="2">
        <v>100</v>
      </c>
      <c r="L172" s="7">
        <v>373</v>
      </c>
      <c r="M172" s="2">
        <v>56.87</v>
      </c>
    </row>
    <row r="173" spans="1:13" x14ac:dyDescent="0.2">
      <c r="A173" s="1">
        <v>45093</v>
      </c>
      <c r="B173" t="s">
        <v>12</v>
      </c>
      <c r="C173" t="s">
        <v>53</v>
      </c>
      <c r="D173" s="1">
        <v>45092</v>
      </c>
      <c r="E173" s="1">
        <f t="shared" si="8"/>
        <v>45095</v>
      </c>
      <c r="F173">
        <v>3</v>
      </c>
      <c r="G173" t="s">
        <v>54</v>
      </c>
      <c r="H173" t="s">
        <v>348</v>
      </c>
      <c r="I173" s="2">
        <v>428.19</v>
      </c>
      <c r="J173" s="2">
        <v>75.56</v>
      </c>
      <c r="K173" s="2">
        <v>100</v>
      </c>
      <c r="L173" s="7">
        <v>503.75</v>
      </c>
      <c r="M173" s="2">
        <v>76.819999999999993</v>
      </c>
    </row>
    <row r="174" spans="1:13" x14ac:dyDescent="0.2">
      <c r="A174" s="1">
        <v>45102</v>
      </c>
      <c r="B174" t="s">
        <v>12</v>
      </c>
      <c r="C174" t="s">
        <v>51</v>
      </c>
      <c r="D174" s="1">
        <v>45101</v>
      </c>
      <c r="E174" s="1">
        <f t="shared" si="8"/>
        <v>45103</v>
      </c>
      <c r="F174">
        <v>2</v>
      </c>
      <c r="G174" t="s">
        <v>52</v>
      </c>
      <c r="H174" t="s">
        <v>348</v>
      </c>
      <c r="I174" s="2">
        <v>225.25</v>
      </c>
      <c r="J174" s="2">
        <v>39.75</v>
      </c>
      <c r="K174" s="2">
        <v>100</v>
      </c>
      <c r="L174" s="7">
        <v>265</v>
      </c>
      <c r="M174" s="2">
        <v>40.409999999999997</v>
      </c>
    </row>
    <row r="175" spans="1:13" x14ac:dyDescent="0.2">
      <c r="A175" s="1">
        <v>45105</v>
      </c>
      <c r="B175" t="s">
        <v>12</v>
      </c>
      <c r="C175" t="s">
        <v>49</v>
      </c>
      <c r="D175" s="1">
        <v>45104</v>
      </c>
      <c r="E175" s="1">
        <f t="shared" si="8"/>
        <v>45111</v>
      </c>
      <c r="F175">
        <v>7</v>
      </c>
      <c r="G175" t="s">
        <v>50</v>
      </c>
      <c r="H175" t="s">
        <v>348</v>
      </c>
      <c r="I175" s="2">
        <v>612.85</v>
      </c>
      <c r="J175" s="2">
        <v>108.15</v>
      </c>
      <c r="K175" s="2">
        <v>100</v>
      </c>
      <c r="L175" s="7">
        <v>721</v>
      </c>
      <c r="M175" s="2">
        <v>109.95</v>
      </c>
    </row>
    <row r="176" spans="1:13" x14ac:dyDescent="0.2">
      <c r="A176" s="1">
        <v>45112</v>
      </c>
      <c r="B176" t="s">
        <v>12</v>
      </c>
      <c r="C176" t="s">
        <v>44</v>
      </c>
      <c r="D176" s="1">
        <v>45111</v>
      </c>
      <c r="E176" s="1">
        <f t="shared" si="8"/>
        <v>45116</v>
      </c>
      <c r="F176">
        <v>5</v>
      </c>
      <c r="G176" t="s">
        <v>45</v>
      </c>
      <c r="H176" t="s">
        <v>348</v>
      </c>
      <c r="I176" s="2">
        <v>466.44</v>
      </c>
      <c r="J176" s="2">
        <v>82.31</v>
      </c>
      <c r="K176" s="2">
        <v>100</v>
      </c>
      <c r="L176" s="7">
        <v>548.75</v>
      </c>
      <c r="M176" s="2">
        <v>83.68</v>
      </c>
    </row>
    <row r="177" spans="1:13" x14ac:dyDescent="0.2">
      <c r="A177" s="1">
        <v>45122</v>
      </c>
      <c r="B177" t="s">
        <v>12</v>
      </c>
      <c r="C177" t="s">
        <v>42</v>
      </c>
      <c r="D177" s="1">
        <v>45121</v>
      </c>
      <c r="E177" s="1">
        <f t="shared" si="8"/>
        <v>45123</v>
      </c>
      <c r="F177">
        <v>2</v>
      </c>
      <c r="G177" t="s">
        <v>43</v>
      </c>
      <c r="H177" t="s">
        <v>348</v>
      </c>
      <c r="I177" s="2">
        <v>229.5</v>
      </c>
      <c r="J177" s="2">
        <v>40.5</v>
      </c>
      <c r="K177" s="2">
        <v>0</v>
      </c>
      <c r="L177" s="7">
        <v>270</v>
      </c>
      <c r="M177" s="2">
        <v>0</v>
      </c>
    </row>
    <row r="178" spans="1:13" x14ac:dyDescent="0.2">
      <c r="A178" s="1">
        <v>45133</v>
      </c>
      <c r="B178" t="s">
        <v>39</v>
      </c>
      <c r="C178" t="s">
        <v>40</v>
      </c>
      <c r="D178" s="1">
        <v>45123</v>
      </c>
      <c r="E178" s="1">
        <v>45136</v>
      </c>
      <c r="G178" t="s">
        <v>41</v>
      </c>
      <c r="H178" t="s">
        <v>348</v>
      </c>
      <c r="I178" s="2">
        <v>-82.62</v>
      </c>
      <c r="J178" s="2">
        <v>-14.58</v>
      </c>
      <c r="K178" s="2">
        <v>-8.1999999999999993</v>
      </c>
      <c r="L178" s="7"/>
      <c r="M178" s="2">
        <v>-14.82</v>
      </c>
    </row>
    <row r="179" spans="1:13" x14ac:dyDescent="0.2">
      <c r="A179" s="1">
        <v>45124</v>
      </c>
      <c r="B179" t="s">
        <v>12</v>
      </c>
      <c r="C179" t="s">
        <v>40</v>
      </c>
      <c r="D179" s="1">
        <v>45123</v>
      </c>
      <c r="E179" s="1">
        <f t="shared" ref="E179:E192" si="9">D179+F179</f>
        <v>45136</v>
      </c>
      <c r="F179">
        <v>13</v>
      </c>
      <c r="G179" t="s">
        <v>41</v>
      </c>
      <c r="H179" t="s">
        <v>348</v>
      </c>
      <c r="I179" s="2">
        <v>1090.21</v>
      </c>
      <c r="J179" s="2">
        <v>192.39</v>
      </c>
      <c r="K179" s="2">
        <v>108.2</v>
      </c>
      <c r="L179" s="7">
        <v>1282.5999999999999</v>
      </c>
      <c r="M179" s="2">
        <v>195.59</v>
      </c>
    </row>
    <row r="180" spans="1:13" x14ac:dyDescent="0.2">
      <c r="A180" s="1">
        <v>45143</v>
      </c>
      <c r="B180" t="s">
        <v>12</v>
      </c>
      <c r="C180" t="s">
        <v>37</v>
      </c>
      <c r="D180" s="1">
        <v>45142</v>
      </c>
      <c r="E180" s="1">
        <f t="shared" si="9"/>
        <v>45144</v>
      </c>
      <c r="F180">
        <v>2</v>
      </c>
      <c r="G180" t="s">
        <v>38</v>
      </c>
      <c r="H180" t="s">
        <v>348</v>
      </c>
      <c r="I180" s="2">
        <v>265.2</v>
      </c>
      <c r="J180" s="2">
        <v>46.8</v>
      </c>
      <c r="K180" s="2">
        <v>100</v>
      </c>
      <c r="L180" s="7">
        <v>312</v>
      </c>
      <c r="M180" s="2">
        <v>47.58</v>
      </c>
    </row>
    <row r="181" spans="1:13" x14ac:dyDescent="0.2">
      <c r="A181" s="1">
        <v>45147</v>
      </c>
      <c r="B181" t="s">
        <v>12</v>
      </c>
      <c r="C181" t="s">
        <v>35</v>
      </c>
      <c r="D181" s="1">
        <v>45146</v>
      </c>
      <c r="E181" s="1">
        <f t="shared" si="9"/>
        <v>45148</v>
      </c>
      <c r="F181">
        <v>2</v>
      </c>
      <c r="G181" t="s">
        <v>36</v>
      </c>
      <c r="H181" t="s">
        <v>347</v>
      </c>
      <c r="I181" s="2">
        <v>361.25</v>
      </c>
      <c r="J181" s="2">
        <v>63.75</v>
      </c>
      <c r="K181" s="2">
        <v>100</v>
      </c>
      <c r="L181" s="7">
        <v>425</v>
      </c>
      <c r="M181" s="2">
        <v>64.81</v>
      </c>
    </row>
    <row r="182" spans="1:13" x14ac:dyDescent="0.2">
      <c r="A182" s="1">
        <v>45148</v>
      </c>
      <c r="B182" t="s">
        <v>12</v>
      </c>
      <c r="C182" t="s">
        <v>33</v>
      </c>
      <c r="D182" s="1">
        <v>45147</v>
      </c>
      <c r="E182" s="1">
        <f t="shared" si="9"/>
        <v>45148</v>
      </c>
      <c r="F182">
        <v>1</v>
      </c>
      <c r="G182" t="s">
        <v>34</v>
      </c>
      <c r="H182" t="s">
        <v>348</v>
      </c>
      <c r="I182" s="2">
        <v>175.31</v>
      </c>
      <c r="J182" s="2">
        <v>30.94</v>
      </c>
      <c r="K182" s="2">
        <v>100</v>
      </c>
      <c r="L182" s="7">
        <v>206.25</v>
      </c>
      <c r="M182" s="2">
        <v>31.45</v>
      </c>
    </row>
    <row r="183" spans="1:13" x14ac:dyDescent="0.2">
      <c r="A183" s="1">
        <v>45151</v>
      </c>
      <c r="B183" t="s">
        <v>12</v>
      </c>
      <c r="C183" t="s">
        <v>31</v>
      </c>
      <c r="D183" s="1">
        <v>45150</v>
      </c>
      <c r="E183" s="1">
        <f t="shared" si="9"/>
        <v>45153</v>
      </c>
      <c r="F183">
        <v>3</v>
      </c>
      <c r="G183" t="s">
        <v>32</v>
      </c>
      <c r="H183" t="s">
        <v>347</v>
      </c>
      <c r="I183" s="2">
        <v>357</v>
      </c>
      <c r="J183" s="2">
        <v>63</v>
      </c>
      <c r="K183" s="2">
        <v>100</v>
      </c>
      <c r="L183" s="7">
        <v>420</v>
      </c>
      <c r="M183" s="2">
        <v>64.05</v>
      </c>
    </row>
    <row r="184" spans="1:13" x14ac:dyDescent="0.2">
      <c r="A184" s="1">
        <v>45157</v>
      </c>
      <c r="B184" t="s">
        <v>12</v>
      </c>
      <c r="C184" t="s">
        <v>29</v>
      </c>
      <c r="D184" s="1">
        <v>45156</v>
      </c>
      <c r="E184" s="1">
        <f t="shared" si="9"/>
        <v>45158</v>
      </c>
      <c r="F184">
        <v>2</v>
      </c>
      <c r="G184" t="s">
        <v>30</v>
      </c>
      <c r="H184" t="s">
        <v>347</v>
      </c>
      <c r="I184" s="2">
        <v>263.5</v>
      </c>
      <c r="J184" s="2">
        <v>46.5</v>
      </c>
      <c r="K184" s="2">
        <v>100</v>
      </c>
      <c r="L184" s="7">
        <v>310</v>
      </c>
      <c r="M184" s="2">
        <v>47.28</v>
      </c>
    </row>
    <row r="185" spans="1:13" x14ac:dyDescent="0.2">
      <c r="A185" s="1">
        <v>45157</v>
      </c>
      <c r="B185" t="s">
        <v>12</v>
      </c>
      <c r="C185" t="s">
        <v>27</v>
      </c>
      <c r="D185" s="1">
        <v>45156</v>
      </c>
      <c r="E185" s="1">
        <f t="shared" si="9"/>
        <v>45158</v>
      </c>
      <c r="F185">
        <v>2</v>
      </c>
      <c r="G185" t="s">
        <v>28</v>
      </c>
      <c r="H185" t="s">
        <v>348</v>
      </c>
      <c r="I185" s="2">
        <v>258.39999999999998</v>
      </c>
      <c r="J185" s="2">
        <v>45.6</v>
      </c>
      <c r="K185" s="2">
        <v>100</v>
      </c>
      <c r="L185" s="7">
        <v>304</v>
      </c>
      <c r="M185" s="2">
        <v>46.36</v>
      </c>
    </row>
    <row r="186" spans="1:13" x14ac:dyDescent="0.2">
      <c r="A186" s="1">
        <v>45164</v>
      </c>
      <c r="B186" t="s">
        <v>12</v>
      </c>
      <c r="C186" t="s">
        <v>25</v>
      </c>
      <c r="D186" s="1">
        <v>45163</v>
      </c>
      <c r="E186" s="1">
        <f t="shared" si="9"/>
        <v>45165</v>
      </c>
      <c r="F186">
        <v>2</v>
      </c>
      <c r="G186" t="s">
        <v>26</v>
      </c>
      <c r="H186" t="s">
        <v>347</v>
      </c>
      <c r="I186" s="2">
        <v>245.65</v>
      </c>
      <c r="J186" s="2">
        <v>43.35</v>
      </c>
      <c r="K186" s="2">
        <v>100</v>
      </c>
      <c r="L186" s="7">
        <v>289</v>
      </c>
      <c r="M186" s="2">
        <v>44.07</v>
      </c>
    </row>
    <row r="187" spans="1:13" x14ac:dyDescent="0.2">
      <c r="A187" s="1">
        <v>45164</v>
      </c>
      <c r="B187" t="s">
        <v>12</v>
      </c>
      <c r="C187" t="s">
        <v>23</v>
      </c>
      <c r="D187" s="1">
        <v>45163</v>
      </c>
      <c r="E187" s="1">
        <f t="shared" si="9"/>
        <v>45165</v>
      </c>
      <c r="F187">
        <v>2</v>
      </c>
      <c r="G187" t="s">
        <v>24</v>
      </c>
      <c r="H187" t="s">
        <v>348</v>
      </c>
      <c r="I187" s="2">
        <v>241.19</v>
      </c>
      <c r="J187" s="2">
        <v>42.56</v>
      </c>
      <c r="K187" s="2">
        <v>100</v>
      </c>
      <c r="L187" s="7">
        <v>283.75</v>
      </c>
      <c r="M187" s="2">
        <v>43.27</v>
      </c>
    </row>
    <row r="188" spans="1:13" x14ac:dyDescent="0.2">
      <c r="A188" s="1">
        <v>45167</v>
      </c>
      <c r="B188" t="s">
        <v>12</v>
      </c>
      <c r="C188" t="s">
        <v>21</v>
      </c>
      <c r="D188" s="1">
        <v>45166</v>
      </c>
      <c r="E188" s="1">
        <f t="shared" si="9"/>
        <v>45168</v>
      </c>
      <c r="F188">
        <v>2</v>
      </c>
      <c r="G188" t="s">
        <v>22</v>
      </c>
      <c r="H188" t="s">
        <v>347</v>
      </c>
      <c r="I188" s="2">
        <v>187</v>
      </c>
      <c r="J188" s="2">
        <v>33</v>
      </c>
      <c r="K188" s="2">
        <v>100</v>
      </c>
      <c r="L188" s="7">
        <v>220</v>
      </c>
      <c r="M188" s="2">
        <v>33.549999999999997</v>
      </c>
    </row>
    <row r="189" spans="1:13" x14ac:dyDescent="0.2">
      <c r="A189" s="1">
        <v>45171</v>
      </c>
      <c r="B189" t="s">
        <v>12</v>
      </c>
      <c r="C189" t="s">
        <v>19</v>
      </c>
      <c r="D189" s="1">
        <v>45170</v>
      </c>
      <c r="E189" s="1">
        <f t="shared" si="9"/>
        <v>45173</v>
      </c>
      <c r="F189">
        <v>3</v>
      </c>
      <c r="G189" t="s">
        <v>20</v>
      </c>
      <c r="H189" t="s">
        <v>347</v>
      </c>
      <c r="I189" s="2">
        <v>363.88</v>
      </c>
      <c r="J189" s="2">
        <v>64.22</v>
      </c>
      <c r="K189" s="2">
        <v>100</v>
      </c>
      <c r="L189" s="7">
        <v>428.1</v>
      </c>
      <c r="M189" s="2">
        <v>65.290000000000006</v>
      </c>
    </row>
    <row r="190" spans="1:13" x14ac:dyDescent="0.2">
      <c r="A190" s="1">
        <v>45171</v>
      </c>
      <c r="B190" t="s">
        <v>12</v>
      </c>
      <c r="C190" t="s">
        <v>17</v>
      </c>
      <c r="D190" s="1">
        <v>45170</v>
      </c>
      <c r="E190" s="1">
        <f t="shared" si="9"/>
        <v>45173</v>
      </c>
      <c r="F190">
        <v>3</v>
      </c>
      <c r="G190" t="s">
        <v>18</v>
      </c>
      <c r="H190" t="s">
        <v>348</v>
      </c>
      <c r="I190" s="2">
        <v>383.04</v>
      </c>
      <c r="J190" s="2">
        <v>67.59</v>
      </c>
      <c r="K190" s="2">
        <v>100</v>
      </c>
      <c r="L190" s="7">
        <v>450.63</v>
      </c>
      <c r="M190" s="2">
        <v>68.72</v>
      </c>
    </row>
    <row r="191" spans="1:13" x14ac:dyDescent="0.2">
      <c r="A191" s="1">
        <v>45176</v>
      </c>
      <c r="B191" t="s">
        <v>12</v>
      </c>
      <c r="C191" t="s">
        <v>15</v>
      </c>
      <c r="D191" s="1">
        <v>45175</v>
      </c>
      <c r="E191" s="1">
        <f t="shared" si="9"/>
        <v>45180</v>
      </c>
      <c r="F191">
        <v>5</v>
      </c>
      <c r="G191" t="s">
        <v>16</v>
      </c>
      <c r="H191" t="s">
        <v>348</v>
      </c>
      <c r="I191" s="2">
        <v>297.5</v>
      </c>
      <c r="J191" s="2">
        <v>52.5</v>
      </c>
      <c r="K191" s="2">
        <v>0</v>
      </c>
      <c r="L191" s="7">
        <v>350</v>
      </c>
      <c r="M191" s="2">
        <v>53.38</v>
      </c>
    </row>
    <row r="192" spans="1:13" x14ac:dyDescent="0.2">
      <c r="A192" s="1">
        <v>45177</v>
      </c>
      <c r="B192" t="s">
        <v>12</v>
      </c>
      <c r="C192" t="s">
        <v>13</v>
      </c>
      <c r="D192" s="1">
        <v>45176</v>
      </c>
      <c r="E192" s="1">
        <f t="shared" si="9"/>
        <v>45180</v>
      </c>
      <c r="F192">
        <v>4</v>
      </c>
      <c r="G192" t="s">
        <v>14</v>
      </c>
      <c r="H192" t="s">
        <v>347</v>
      </c>
      <c r="I192" s="2">
        <v>405.87</v>
      </c>
      <c r="J192" s="2">
        <v>71.63</v>
      </c>
      <c r="K192" s="2">
        <v>100</v>
      </c>
      <c r="L192" s="7">
        <v>477.5</v>
      </c>
      <c r="M192" s="2">
        <v>72.819999999999993</v>
      </c>
    </row>
    <row r="193" spans="1:13" x14ac:dyDescent="0.2">
      <c r="A193" s="1">
        <f t="shared" ref="A193:A198" si="10">D193</f>
        <v>45180</v>
      </c>
      <c r="B193" t="s">
        <v>337</v>
      </c>
      <c r="C193" t="s">
        <v>338</v>
      </c>
      <c r="D193" s="1">
        <v>45180</v>
      </c>
      <c r="E193" s="1">
        <v>45185</v>
      </c>
      <c r="F193" s="3">
        <f t="shared" ref="F193:F198" si="11">E193-D193</f>
        <v>5</v>
      </c>
      <c r="G193" s="5" t="s">
        <v>336</v>
      </c>
      <c r="H193" t="s">
        <v>347</v>
      </c>
      <c r="I193" s="2">
        <f>542-52.4</f>
        <v>489.6</v>
      </c>
      <c r="J193" s="2">
        <f>I193*0.15</f>
        <v>73.44</v>
      </c>
      <c r="K193" s="2">
        <v>100</v>
      </c>
      <c r="L193" s="7">
        <f t="shared" ref="L193:L198" si="12">I193+J193</f>
        <v>563.04</v>
      </c>
      <c r="M193" s="2">
        <v>95.716800000000006</v>
      </c>
    </row>
    <row r="194" spans="1:13" x14ac:dyDescent="0.2">
      <c r="A194" s="1">
        <f t="shared" si="10"/>
        <v>45184</v>
      </c>
      <c r="B194" t="s">
        <v>337</v>
      </c>
      <c r="C194" t="s">
        <v>338</v>
      </c>
      <c r="D194" s="1">
        <v>45184</v>
      </c>
      <c r="E194" s="1">
        <v>45205</v>
      </c>
      <c r="F194" s="3">
        <f t="shared" si="11"/>
        <v>21</v>
      </c>
      <c r="G194" t="s">
        <v>340</v>
      </c>
      <c r="H194" t="s">
        <v>350</v>
      </c>
      <c r="I194" s="2">
        <f>2008-381.52+100</f>
        <v>1726.48</v>
      </c>
      <c r="J194" s="2">
        <f>I194*0.15</f>
        <v>258.97199999999998</v>
      </c>
      <c r="K194" s="2">
        <v>100</v>
      </c>
      <c r="L194" s="7">
        <f t="shared" si="12"/>
        <v>1985.452</v>
      </c>
      <c r="M194" s="2">
        <v>337.52684000000005</v>
      </c>
    </row>
    <row r="195" spans="1:13" x14ac:dyDescent="0.2">
      <c r="A195" s="1">
        <f t="shared" si="10"/>
        <v>45186</v>
      </c>
      <c r="B195" t="s">
        <v>337</v>
      </c>
      <c r="C195" t="s">
        <v>338</v>
      </c>
      <c r="D195" s="1">
        <v>45186</v>
      </c>
      <c r="E195" s="1">
        <v>45234</v>
      </c>
      <c r="F195" s="3">
        <f t="shared" si="11"/>
        <v>48</v>
      </c>
      <c r="G195" t="s">
        <v>341</v>
      </c>
      <c r="H195" t="s">
        <v>347</v>
      </c>
      <c r="I195" s="2">
        <f>4173.01+100+100</f>
        <v>4373.01</v>
      </c>
      <c r="J195" s="2">
        <f>I195*0.123</f>
        <v>537.88022999999998</v>
      </c>
      <c r="K195" s="2">
        <v>100</v>
      </c>
      <c r="L195" s="7">
        <f t="shared" si="12"/>
        <v>4910.89023</v>
      </c>
      <c r="M195" s="2">
        <v>834.85133910000002</v>
      </c>
    </row>
    <row r="196" spans="1:13" x14ac:dyDescent="0.2">
      <c r="A196" s="1">
        <f t="shared" si="10"/>
        <v>45190</v>
      </c>
      <c r="B196" t="s">
        <v>337</v>
      </c>
      <c r="C196" t="s">
        <v>338</v>
      </c>
      <c r="D196" s="1">
        <v>45190</v>
      </c>
      <c r="E196" s="1">
        <v>45194</v>
      </c>
      <c r="F196" s="3">
        <f t="shared" si="11"/>
        <v>4</v>
      </c>
      <c r="G196" t="s">
        <v>339</v>
      </c>
      <c r="H196" t="s">
        <v>348</v>
      </c>
      <c r="I196" s="2">
        <f>470</f>
        <v>470</v>
      </c>
      <c r="J196" s="2">
        <f>I196*0.15</f>
        <v>70.5</v>
      </c>
      <c r="K196" s="2">
        <v>100</v>
      </c>
      <c r="L196" s="7">
        <f t="shared" si="12"/>
        <v>540.5</v>
      </c>
      <c r="M196" s="2">
        <v>91.885000000000005</v>
      </c>
    </row>
    <row r="197" spans="1:13" x14ac:dyDescent="0.2">
      <c r="A197" s="1">
        <f t="shared" si="10"/>
        <v>45195</v>
      </c>
      <c r="B197" t="s">
        <v>337</v>
      </c>
      <c r="C197" t="s">
        <v>338</v>
      </c>
      <c r="D197" s="1">
        <v>45195</v>
      </c>
      <c r="E197" s="1">
        <v>45199</v>
      </c>
      <c r="F197" s="3">
        <f t="shared" si="11"/>
        <v>4</v>
      </c>
      <c r="G197" t="s">
        <v>342</v>
      </c>
      <c r="H197" t="s">
        <v>349</v>
      </c>
      <c r="I197" s="2">
        <v>400</v>
      </c>
      <c r="J197" s="2">
        <f>I197*0.15</f>
        <v>60</v>
      </c>
      <c r="K197" s="2">
        <v>100</v>
      </c>
      <c r="L197" s="7">
        <f t="shared" si="12"/>
        <v>460</v>
      </c>
      <c r="M197" s="2">
        <v>78.2</v>
      </c>
    </row>
    <row r="198" spans="1:13" x14ac:dyDescent="0.2">
      <c r="A198" s="1">
        <f t="shared" si="10"/>
        <v>45199</v>
      </c>
      <c r="B198" t="s">
        <v>337</v>
      </c>
      <c r="C198" t="s">
        <v>338</v>
      </c>
      <c r="D198" s="1">
        <v>45199</v>
      </c>
      <c r="E198" s="1">
        <v>45203</v>
      </c>
      <c r="F198" s="3">
        <f t="shared" si="11"/>
        <v>4</v>
      </c>
      <c r="G198" t="s">
        <v>343</v>
      </c>
      <c r="H198" t="s">
        <v>349</v>
      </c>
      <c r="I198" s="2">
        <f>374+100+100-37.4</f>
        <v>536.6</v>
      </c>
      <c r="J198" s="2">
        <f>I198*0.15</f>
        <v>80.489999999999995</v>
      </c>
      <c r="K198" s="2">
        <v>100</v>
      </c>
      <c r="L198" s="7">
        <f t="shared" si="12"/>
        <v>617.09</v>
      </c>
      <c r="M198" s="2">
        <v>104.90530000000001</v>
      </c>
    </row>
  </sheetData>
  <autoFilter ref="A2:M198">
    <sortState ref="A3:M198">
      <sortCondition ref="D2:D198"/>
    </sortState>
  </autoFilter>
  <pageMargins left="0.7" right="0.7" top="0.75" bottom="0.75" header="0.3" footer="0.3"/>
  <headerFooter>
    <oddFooter>&amp;L_x000D_&amp;1#&amp;"Calibri"&amp;8&amp;K000000 Classified as Internal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showGridLines="0" topLeftCell="G1" workbookViewId="0">
      <selection activeCell="D39" sqref="D39"/>
    </sheetView>
  </sheetViews>
  <sheetFormatPr baseColWidth="10" defaultColWidth="8.83203125" defaultRowHeight="15" x14ac:dyDescent="0.2"/>
  <cols>
    <col min="1" max="1" width="12.6640625" bestFit="1" customWidth="1"/>
    <col min="2" max="2" width="17.83203125" style="11" bestFit="1" customWidth="1"/>
    <col min="3" max="3" width="14.1640625" style="11" bestFit="1" customWidth="1"/>
    <col min="4" max="4" width="12.83203125" style="11" bestFit="1" customWidth="1"/>
    <col min="5" max="5" width="12.1640625" style="11" bestFit="1" customWidth="1"/>
    <col min="6" max="6" width="19.6640625" style="11" bestFit="1" customWidth="1"/>
    <col min="7" max="7" width="7.6640625" style="11" bestFit="1" customWidth="1"/>
    <col min="8" max="9" width="6.83203125" style="11" bestFit="1" customWidth="1"/>
    <col min="10" max="10" width="12" style="11" bestFit="1" customWidth="1"/>
    <col min="11" max="11" width="14.1640625" style="11" bestFit="1" customWidth="1"/>
    <col min="12" max="12" width="6.83203125" style="11" bestFit="1" customWidth="1"/>
    <col min="13" max="13" width="7.6640625" style="11" bestFit="1" customWidth="1"/>
    <col min="14" max="14" width="8.5" style="11" customWidth="1"/>
    <col min="15" max="15" width="7.6640625" style="11" bestFit="1" customWidth="1"/>
    <col min="16" max="16" width="12.83203125" style="11" bestFit="1" customWidth="1"/>
    <col min="17" max="17" width="12" style="11" bestFit="1" customWidth="1"/>
    <col min="18" max="18" width="9.5" style="11" customWidth="1"/>
    <col min="19" max="19" width="7.6640625" style="11" bestFit="1" customWidth="1"/>
    <col min="20" max="20" width="6.83203125" style="11" bestFit="1" customWidth="1"/>
    <col min="21" max="21" width="12.1640625" style="11" bestFit="1" customWidth="1"/>
    <col min="22" max="22" width="11.5" style="11" bestFit="1" customWidth="1"/>
    <col min="23" max="23" width="8.33203125" style="11" bestFit="1" customWidth="1"/>
    <col min="24" max="24" width="11.33203125" style="11" bestFit="1" customWidth="1"/>
    <col min="25" max="25" width="9.83203125" style="11" customWidth="1"/>
    <col min="26" max="26" width="25.1640625" bestFit="1" customWidth="1"/>
    <col min="27" max="27" width="24.6640625" bestFit="1" customWidth="1"/>
    <col min="28" max="28" width="18.83203125" bestFit="1" customWidth="1"/>
    <col min="29" max="29" width="17.5" bestFit="1" customWidth="1"/>
    <col min="30" max="30" width="17" bestFit="1" customWidth="1"/>
    <col min="31" max="31" width="29.83203125" bestFit="1" customWidth="1"/>
  </cols>
  <sheetData>
    <row r="1" spans="1:31" x14ac:dyDescent="0.2">
      <c r="X1" s="37">
        <f>94/130</f>
        <v>0.72307692307692306</v>
      </c>
    </row>
    <row r="2" spans="1:31" x14ac:dyDescent="0.2">
      <c r="V2" s="25">
        <f>GETPIVOTDATA("Sum of Gross Earnings",$A$3)/19</f>
        <v>9634.4811699999991</v>
      </c>
      <c r="X2" s="26">
        <f>GETPIVOTDATA("Sum of Nights",$A$3)/19</f>
        <v>93.89473684210526</v>
      </c>
      <c r="Y2" s="26">
        <f>GETPIVOTDATA("# of Bookings",$A$3)/19</f>
        <v>10.315789473684211</v>
      </c>
    </row>
    <row r="3" spans="1:31" ht="16" thickBot="1" x14ac:dyDescent="0.25">
      <c r="B3" s="10" t="s">
        <v>333</v>
      </c>
    </row>
    <row r="4" spans="1:31" ht="46" thickBot="1" x14ac:dyDescent="0.25">
      <c r="B4" s="31" t="s">
        <v>347</v>
      </c>
      <c r="C4" s="32"/>
      <c r="D4" s="32"/>
      <c r="E4" s="33"/>
      <c r="F4" s="32" t="s">
        <v>348</v>
      </c>
      <c r="G4" s="32"/>
      <c r="H4" s="32"/>
      <c r="I4" s="33"/>
      <c r="J4" s="32" t="s">
        <v>349</v>
      </c>
      <c r="K4" s="32"/>
      <c r="L4" s="32"/>
      <c r="M4" s="33"/>
      <c r="N4" s="32" t="s">
        <v>350</v>
      </c>
      <c r="O4" s="32"/>
      <c r="P4" s="32"/>
      <c r="Q4" s="33"/>
      <c r="R4" s="32" t="s">
        <v>351</v>
      </c>
      <c r="S4" s="32"/>
      <c r="T4" s="32"/>
      <c r="U4" s="33"/>
      <c r="V4" s="23" t="s">
        <v>334</v>
      </c>
      <c r="W4" s="23" t="s">
        <v>352</v>
      </c>
      <c r="X4" s="23" t="s">
        <v>335</v>
      </c>
      <c r="Y4" s="23" t="s">
        <v>354</v>
      </c>
    </row>
    <row r="5" spans="1:31" s="24" customFormat="1" ht="46" thickBot="1" x14ac:dyDescent="0.25">
      <c r="A5" s="22" t="s">
        <v>327</v>
      </c>
      <c r="B5" s="34" t="s">
        <v>329</v>
      </c>
      <c r="C5" s="35" t="s">
        <v>353</v>
      </c>
      <c r="D5" s="35" t="s">
        <v>330</v>
      </c>
      <c r="E5" s="36" t="s">
        <v>355</v>
      </c>
      <c r="F5" s="35" t="s">
        <v>329</v>
      </c>
      <c r="G5" s="35" t="s">
        <v>353</v>
      </c>
      <c r="H5" s="35" t="s">
        <v>330</v>
      </c>
      <c r="I5" s="36" t="s">
        <v>355</v>
      </c>
      <c r="J5" s="35" t="s">
        <v>329</v>
      </c>
      <c r="K5" s="35" t="s">
        <v>353</v>
      </c>
      <c r="L5" s="35" t="s">
        <v>330</v>
      </c>
      <c r="M5" s="36" t="s">
        <v>355</v>
      </c>
      <c r="N5" s="35" t="s">
        <v>329</v>
      </c>
      <c r="O5" s="35" t="s">
        <v>353</v>
      </c>
      <c r="P5" s="35" t="s">
        <v>330</v>
      </c>
      <c r="Q5" s="36" t="s">
        <v>355</v>
      </c>
      <c r="R5" s="35" t="s">
        <v>329</v>
      </c>
      <c r="S5" s="35" t="s">
        <v>353</v>
      </c>
      <c r="T5" s="35" t="s">
        <v>330</v>
      </c>
      <c r="U5" s="36" t="s">
        <v>355</v>
      </c>
      <c r="V5" s="23"/>
      <c r="W5" s="23"/>
      <c r="X5" s="23"/>
      <c r="Y5" s="23"/>
      <c r="Z5"/>
      <c r="AA5"/>
      <c r="AB5"/>
      <c r="AC5"/>
      <c r="AD5"/>
      <c r="AE5"/>
    </row>
    <row r="6" spans="1:31" x14ac:dyDescent="0.2">
      <c r="A6" s="4" t="s">
        <v>331</v>
      </c>
      <c r="B6" s="27">
        <v>23235.7</v>
      </c>
      <c r="C6" s="28">
        <v>22803.67</v>
      </c>
      <c r="D6" s="29">
        <v>211</v>
      </c>
      <c r="E6" s="30">
        <v>29</v>
      </c>
      <c r="F6" s="28">
        <v>21736.500000000004</v>
      </c>
      <c r="G6" s="28">
        <v>21218.02</v>
      </c>
      <c r="H6" s="29">
        <v>233</v>
      </c>
      <c r="I6" s="30">
        <v>22</v>
      </c>
      <c r="J6" s="28">
        <v>22558.639999999996</v>
      </c>
      <c r="K6" s="28">
        <v>22119.88</v>
      </c>
      <c r="L6" s="29">
        <v>230</v>
      </c>
      <c r="M6" s="30">
        <v>29</v>
      </c>
      <c r="N6" s="28">
        <v>25208.29</v>
      </c>
      <c r="O6" s="28">
        <v>23468.63</v>
      </c>
      <c r="P6" s="29">
        <v>230</v>
      </c>
      <c r="Q6" s="30">
        <v>39</v>
      </c>
      <c r="R6" s="28">
        <v>4836</v>
      </c>
      <c r="S6" s="28">
        <v>4690.92</v>
      </c>
      <c r="T6" s="29">
        <v>8</v>
      </c>
      <c r="U6" s="30">
        <v>3</v>
      </c>
      <c r="V6" s="16">
        <v>97575.13</v>
      </c>
      <c r="W6" s="16">
        <v>94301.119999999995</v>
      </c>
      <c r="X6" s="17">
        <v>912</v>
      </c>
      <c r="Y6" s="17">
        <v>122</v>
      </c>
    </row>
    <row r="7" spans="1:31" x14ac:dyDescent="0.2">
      <c r="A7" s="4" t="s">
        <v>332</v>
      </c>
      <c r="B7" s="12">
        <v>22161.440230000004</v>
      </c>
      <c r="C7" s="13">
        <v>20092.91</v>
      </c>
      <c r="D7" s="14">
        <v>231</v>
      </c>
      <c r="E7" s="15">
        <v>23</v>
      </c>
      <c r="F7" s="13">
        <v>16170.72</v>
      </c>
      <c r="G7" s="13">
        <v>14319.750000000002</v>
      </c>
      <c r="H7" s="14">
        <v>139</v>
      </c>
      <c r="I7" s="15">
        <v>25</v>
      </c>
      <c r="J7" s="13">
        <v>22605.24</v>
      </c>
      <c r="K7" s="13">
        <v>21341.599999999999</v>
      </c>
      <c r="L7" s="14">
        <v>248</v>
      </c>
      <c r="M7" s="15">
        <v>14</v>
      </c>
      <c r="N7" s="13">
        <v>22552.612000000001</v>
      </c>
      <c r="O7" s="13">
        <v>21891.75</v>
      </c>
      <c r="P7" s="14">
        <v>251</v>
      </c>
      <c r="Q7" s="15">
        <v>11</v>
      </c>
      <c r="R7" s="13">
        <v>1990</v>
      </c>
      <c r="S7" s="13">
        <v>1930.3</v>
      </c>
      <c r="T7" s="14">
        <v>3</v>
      </c>
      <c r="U7" s="15">
        <v>1</v>
      </c>
      <c r="V7" s="16">
        <v>85480.012229999993</v>
      </c>
      <c r="W7" s="16">
        <v>79576.309999999983</v>
      </c>
      <c r="X7" s="17">
        <v>872</v>
      </c>
      <c r="Y7" s="17">
        <v>74</v>
      </c>
    </row>
    <row r="8" spans="1:31" ht="16" thickBot="1" x14ac:dyDescent="0.25">
      <c r="A8" s="4" t="s">
        <v>328</v>
      </c>
      <c r="B8" s="18">
        <v>45397.140229999997</v>
      </c>
      <c r="C8" s="19">
        <v>42896.579999999994</v>
      </c>
      <c r="D8" s="20">
        <v>442</v>
      </c>
      <c r="E8" s="21">
        <v>52</v>
      </c>
      <c r="F8" s="19">
        <v>37907.22</v>
      </c>
      <c r="G8" s="19">
        <v>35537.769999999997</v>
      </c>
      <c r="H8" s="20">
        <v>372</v>
      </c>
      <c r="I8" s="21">
        <v>47</v>
      </c>
      <c r="J8" s="19">
        <v>45163.87999999999</v>
      </c>
      <c r="K8" s="19">
        <v>43461.48</v>
      </c>
      <c r="L8" s="20">
        <v>478</v>
      </c>
      <c r="M8" s="21">
        <v>43</v>
      </c>
      <c r="N8" s="19">
        <v>47760.902000000009</v>
      </c>
      <c r="O8" s="19">
        <v>45360.380000000005</v>
      </c>
      <c r="P8" s="20">
        <v>481</v>
      </c>
      <c r="Q8" s="21">
        <v>50</v>
      </c>
      <c r="R8" s="19">
        <v>6826</v>
      </c>
      <c r="S8" s="19">
        <v>6621.22</v>
      </c>
      <c r="T8" s="20">
        <v>11</v>
      </c>
      <c r="U8" s="21">
        <v>4</v>
      </c>
      <c r="V8" s="16">
        <v>183055.14223</v>
      </c>
      <c r="W8" s="16">
        <v>173877.43</v>
      </c>
      <c r="X8" s="17">
        <v>1784</v>
      </c>
      <c r="Y8" s="17">
        <v>196</v>
      </c>
    </row>
  </sheetData>
  <pageMargins left="0.7" right="0.7" top="0.75" bottom="0.75" header="0.3" footer="0.3"/>
  <headerFooter>
    <oddFooter>&amp;L_x000D_&amp;1#&amp;"Calibri"&amp;8&amp;K000000 Classified as Internal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LI52"/>
  <sheetViews>
    <sheetView showGridLines="0" topLeftCell="D10" zoomScale="113" zoomScaleNormal="80" zoomScalePageLayoutView="80" workbookViewId="0">
      <selection activeCell="D39" sqref="D39"/>
    </sheetView>
  </sheetViews>
  <sheetFormatPr baseColWidth="10" defaultColWidth="8.83203125" defaultRowHeight="15" x14ac:dyDescent="0.2"/>
  <cols>
    <col min="4" max="4" width="58.6640625" customWidth="1"/>
    <col min="5" max="5" width="8.83203125" style="2"/>
    <col min="6" max="6" width="11" style="2" customWidth="1"/>
    <col min="7" max="7" width="4.1640625" customWidth="1"/>
    <col min="10" max="10" width="45.83203125" customWidth="1"/>
    <col min="11" max="11" width="9.83203125" bestFit="1" customWidth="1"/>
    <col min="15" max="15" width="10.83203125" bestFit="1" customWidth="1"/>
    <col min="16" max="16" width="9.6640625" customWidth="1"/>
  </cols>
  <sheetData>
    <row r="1" spans="2:16" x14ac:dyDescent="0.2">
      <c r="H1" s="46"/>
    </row>
    <row r="2" spans="2:16" x14ac:dyDescent="0.2">
      <c r="E2" s="47">
        <f>E3*4</f>
        <v>-338.66666666666669</v>
      </c>
      <c r="F2" s="47" t="s">
        <v>406</v>
      </c>
      <c r="K2" s="47">
        <f>K3*4</f>
        <v>-132</v>
      </c>
      <c r="L2" s="47" t="s">
        <v>406</v>
      </c>
      <c r="O2" s="56" t="s">
        <v>423</v>
      </c>
      <c r="P2" s="56"/>
    </row>
    <row r="3" spans="2:16" ht="16" thickBot="1" x14ac:dyDescent="0.25">
      <c r="B3" s="44" t="s">
        <v>374</v>
      </c>
      <c r="C3" s="44"/>
      <c r="D3" s="44"/>
      <c r="E3" s="45">
        <f>SUBTOTAL(1,E4:E51)</f>
        <v>-84.666666666666671</v>
      </c>
      <c r="F3" s="48" t="s">
        <v>407</v>
      </c>
      <c r="H3" s="44" t="s">
        <v>373</v>
      </c>
      <c r="I3" s="44"/>
      <c r="J3" s="44"/>
      <c r="K3" s="45">
        <f>K4/4</f>
        <v>-33</v>
      </c>
      <c r="L3" s="48" t="s">
        <v>407</v>
      </c>
      <c r="O3" s="51" t="s">
        <v>414</v>
      </c>
      <c r="P3" s="52">
        <f>'1121 Myers PIVOT'!V2</f>
        <v>9634.4811699999991</v>
      </c>
    </row>
    <row r="4" spans="2:16" x14ac:dyDescent="0.2">
      <c r="B4" s="39">
        <v>45152</v>
      </c>
      <c r="C4" s="40"/>
      <c r="D4" s="41" t="s">
        <v>356</v>
      </c>
      <c r="E4" s="43">
        <v>-110</v>
      </c>
      <c r="F4" s="43"/>
      <c r="H4" s="39">
        <v>45155</v>
      </c>
      <c r="I4" s="40"/>
      <c r="J4" s="41" t="s">
        <v>372</v>
      </c>
      <c r="K4" s="42">
        <v>-132</v>
      </c>
      <c r="O4" t="s">
        <v>415</v>
      </c>
      <c r="P4" s="49">
        <f>E2</f>
        <v>-338.66666666666669</v>
      </c>
    </row>
    <row r="5" spans="2:16" x14ac:dyDescent="0.2">
      <c r="B5" s="40" t="s">
        <v>357</v>
      </c>
      <c r="C5" s="40"/>
      <c r="D5" s="41" t="s">
        <v>358</v>
      </c>
      <c r="E5" s="43">
        <v>-99</v>
      </c>
      <c r="F5" s="43"/>
      <c r="O5" t="s">
        <v>416</v>
      </c>
      <c r="P5" s="49">
        <f>K2</f>
        <v>-132</v>
      </c>
    </row>
    <row r="6" spans="2:16" x14ac:dyDescent="0.2">
      <c r="B6" s="40" t="s">
        <v>357</v>
      </c>
      <c r="C6" s="40"/>
      <c r="D6" s="41" t="s">
        <v>359</v>
      </c>
      <c r="E6" s="43">
        <v>-82</v>
      </c>
      <c r="F6" s="43"/>
      <c r="K6" s="47">
        <f>K7*4</f>
        <v>-129.59</v>
      </c>
      <c r="L6" s="47" t="s">
        <v>406</v>
      </c>
      <c r="O6" t="s">
        <v>417</v>
      </c>
      <c r="P6" s="49">
        <f>K6</f>
        <v>-129.59</v>
      </c>
    </row>
    <row r="7" spans="2:16" ht="16" thickBot="1" x14ac:dyDescent="0.25">
      <c r="B7" s="40" t="s">
        <v>357</v>
      </c>
      <c r="C7" s="40"/>
      <c r="D7" s="41" t="s">
        <v>360</v>
      </c>
      <c r="E7" s="43">
        <v>-81</v>
      </c>
      <c r="F7" s="43"/>
      <c r="H7" s="44" t="s">
        <v>404</v>
      </c>
      <c r="I7" s="44"/>
      <c r="J7" s="44"/>
      <c r="K7" s="45">
        <f>SUBTOTAL(1,K8:K31)</f>
        <v>-32.397500000000001</v>
      </c>
      <c r="L7" s="48" t="s">
        <v>407</v>
      </c>
      <c r="O7" t="s">
        <v>418</v>
      </c>
      <c r="P7" s="49">
        <f>K33</f>
        <v>-140.83333333333334</v>
      </c>
    </row>
    <row r="8" spans="2:16" ht="16" thickBot="1" x14ac:dyDescent="0.25">
      <c r="B8" s="39">
        <v>45119</v>
      </c>
      <c r="C8" s="40"/>
      <c r="D8" s="41" t="s">
        <v>356</v>
      </c>
      <c r="E8" s="43">
        <v>-117</v>
      </c>
      <c r="F8" s="43"/>
      <c r="H8" s="39">
        <v>45169</v>
      </c>
      <c r="I8" s="40"/>
      <c r="J8" s="41" t="s">
        <v>375</v>
      </c>
      <c r="K8" s="42">
        <v>-46.28</v>
      </c>
      <c r="O8" s="53" t="s">
        <v>419</v>
      </c>
      <c r="P8" s="54">
        <f>K38</f>
        <v>-172.66666666666666</v>
      </c>
    </row>
    <row r="9" spans="2:16" ht="16" thickBot="1" x14ac:dyDescent="0.25">
      <c r="B9" s="40" t="s">
        <v>361</v>
      </c>
      <c r="C9" s="40"/>
      <c r="D9" s="41" t="s">
        <v>358</v>
      </c>
      <c r="E9" s="43">
        <v>-75</v>
      </c>
      <c r="F9" s="43"/>
      <c r="H9" s="39">
        <v>45169</v>
      </c>
      <c r="I9" s="40"/>
      <c r="J9" s="41" t="s">
        <v>376</v>
      </c>
      <c r="K9" s="42">
        <v>-31.18</v>
      </c>
      <c r="O9" s="51" t="s">
        <v>422</v>
      </c>
      <c r="P9" s="52">
        <f>SUM(P3:P8)</f>
        <v>8720.7245033333329</v>
      </c>
    </row>
    <row r="10" spans="2:16" ht="16" thickBot="1" x14ac:dyDescent="0.25">
      <c r="B10" s="40" t="s">
        <v>361</v>
      </c>
      <c r="C10" s="40"/>
      <c r="D10" s="41" t="s">
        <v>359</v>
      </c>
      <c r="E10" s="43">
        <v>-69</v>
      </c>
      <c r="F10" s="43"/>
      <c r="H10" s="40" t="s">
        <v>377</v>
      </c>
      <c r="I10" s="40"/>
      <c r="J10" s="41" t="s">
        <v>378</v>
      </c>
      <c r="K10" s="42">
        <v>-23.63</v>
      </c>
      <c r="O10" s="53" t="s">
        <v>421</v>
      </c>
      <c r="P10" s="54">
        <v>-4754</v>
      </c>
    </row>
    <row r="11" spans="2:16" x14ac:dyDescent="0.2">
      <c r="B11" s="40" t="s">
        <v>361</v>
      </c>
      <c r="C11" s="40"/>
      <c r="D11" s="41" t="s">
        <v>360</v>
      </c>
      <c r="E11" s="43">
        <v>-56</v>
      </c>
      <c r="F11" s="43"/>
      <c r="H11" s="39">
        <v>45153</v>
      </c>
      <c r="I11" s="40"/>
      <c r="J11" s="41" t="s">
        <v>379</v>
      </c>
      <c r="K11" s="42">
        <v>-38.729999999999997</v>
      </c>
      <c r="O11" s="8" t="s">
        <v>420</v>
      </c>
      <c r="P11" s="50">
        <f>P9+P10</f>
        <v>3966.7245033333329</v>
      </c>
    </row>
    <row r="12" spans="2:16" x14ac:dyDescent="0.2">
      <c r="B12" s="39">
        <v>45089</v>
      </c>
      <c r="C12" s="40"/>
      <c r="D12" s="41" t="s">
        <v>356</v>
      </c>
      <c r="E12" s="43">
        <v>-105</v>
      </c>
      <c r="F12" s="43"/>
      <c r="H12" s="39">
        <v>45139</v>
      </c>
      <c r="I12" s="40"/>
      <c r="J12" s="41" t="s">
        <v>380</v>
      </c>
      <c r="K12" s="42">
        <v>-34.43</v>
      </c>
    </row>
    <row r="13" spans="2:16" x14ac:dyDescent="0.2">
      <c r="B13" s="40" t="s">
        <v>362</v>
      </c>
      <c r="C13" s="40"/>
      <c r="D13" s="41" t="s">
        <v>360</v>
      </c>
      <c r="E13" s="43">
        <v>-80</v>
      </c>
      <c r="F13" s="43"/>
      <c r="H13" s="39">
        <v>45139</v>
      </c>
      <c r="I13" s="40"/>
      <c r="J13" s="41" t="s">
        <v>381</v>
      </c>
      <c r="K13" s="42">
        <v>-27.19</v>
      </c>
    </row>
    <row r="14" spans="2:16" x14ac:dyDescent="0.2">
      <c r="B14" s="40" t="s">
        <v>362</v>
      </c>
      <c r="C14" s="40"/>
      <c r="D14" s="41" t="s">
        <v>358</v>
      </c>
      <c r="E14" s="43">
        <v>-51</v>
      </c>
      <c r="F14" s="43"/>
      <c r="H14" s="39">
        <v>45139</v>
      </c>
      <c r="I14" s="40"/>
      <c r="J14" s="41" t="s">
        <v>382</v>
      </c>
      <c r="K14" s="42">
        <v>-19.95</v>
      </c>
    </row>
    <row r="15" spans="2:16" x14ac:dyDescent="0.2">
      <c r="B15" s="40" t="s">
        <v>362</v>
      </c>
      <c r="C15" s="40"/>
      <c r="D15" s="41" t="s">
        <v>359</v>
      </c>
      <c r="E15" s="43">
        <v>-44</v>
      </c>
      <c r="F15" s="43"/>
      <c r="H15" s="39">
        <v>45120</v>
      </c>
      <c r="I15" s="40"/>
      <c r="J15" s="41" t="s">
        <v>383</v>
      </c>
      <c r="K15" s="42">
        <v>-34.43</v>
      </c>
    </row>
    <row r="16" spans="2:16" x14ac:dyDescent="0.2">
      <c r="B16" s="39">
        <v>45061</v>
      </c>
      <c r="C16" s="40"/>
      <c r="D16" s="41" t="s">
        <v>356</v>
      </c>
      <c r="E16" s="43">
        <v>-121</v>
      </c>
      <c r="F16" s="43"/>
      <c r="H16" s="39">
        <v>45106</v>
      </c>
      <c r="I16" s="40"/>
      <c r="J16" s="41" t="s">
        <v>384</v>
      </c>
      <c r="K16" s="42">
        <v>-35.119999999999997</v>
      </c>
    </row>
    <row r="17" spans="2:997" x14ac:dyDescent="0.2">
      <c r="B17" s="40" t="s">
        <v>363</v>
      </c>
      <c r="C17" s="40"/>
      <c r="D17" s="41" t="s">
        <v>359</v>
      </c>
      <c r="E17" s="43">
        <v>-81</v>
      </c>
      <c r="F17" s="43"/>
      <c r="H17" s="40" t="s">
        <v>385</v>
      </c>
      <c r="I17" s="40"/>
      <c r="J17" s="41" t="s">
        <v>386</v>
      </c>
      <c r="K17" s="42">
        <v>-35.119999999999997</v>
      </c>
    </row>
    <row r="18" spans="2:997" x14ac:dyDescent="0.2">
      <c r="B18" s="40" t="s">
        <v>363</v>
      </c>
      <c r="C18" s="40"/>
      <c r="D18" s="41" t="s">
        <v>358</v>
      </c>
      <c r="E18" s="43">
        <v>-80</v>
      </c>
      <c r="F18" s="43"/>
      <c r="H18" s="40" t="s">
        <v>385</v>
      </c>
      <c r="I18" s="40"/>
      <c r="J18" s="41" t="s">
        <v>387</v>
      </c>
      <c r="K18" s="42">
        <v>-20.64</v>
      </c>
    </row>
    <row r="19" spans="2:997" x14ac:dyDescent="0.2">
      <c r="B19" s="40" t="s">
        <v>363</v>
      </c>
      <c r="C19" s="40"/>
      <c r="D19" s="41" t="s">
        <v>360</v>
      </c>
      <c r="E19" s="43">
        <v>-72</v>
      </c>
      <c r="F19" s="43"/>
      <c r="H19" s="39">
        <v>45089</v>
      </c>
      <c r="I19" s="40"/>
      <c r="J19" s="41" t="s">
        <v>392</v>
      </c>
      <c r="K19" s="42">
        <v>-35.119999999999997</v>
      </c>
    </row>
    <row r="20" spans="2:997" x14ac:dyDescent="0.2">
      <c r="B20" s="39">
        <v>45028</v>
      </c>
      <c r="C20" s="40"/>
      <c r="D20" s="41" t="s">
        <v>356</v>
      </c>
      <c r="E20" s="43">
        <v>-120</v>
      </c>
      <c r="F20" s="43"/>
      <c r="G20" s="38"/>
      <c r="H20" s="39">
        <v>45077</v>
      </c>
      <c r="I20" s="40"/>
      <c r="J20" s="41" t="s">
        <v>388</v>
      </c>
      <c r="K20" s="42">
        <v>-58.73</v>
      </c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  <c r="BA20" s="38"/>
      <c r="BB20" s="38"/>
      <c r="BC20" s="38"/>
      <c r="BD20" s="38"/>
      <c r="BE20" s="38"/>
      <c r="BF20" s="38"/>
      <c r="BG20" s="38"/>
      <c r="BH20" s="38"/>
      <c r="BI20" s="38"/>
      <c r="BJ20" s="38"/>
      <c r="BK20" s="38"/>
      <c r="BL20" s="38"/>
      <c r="BM20" s="38"/>
      <c r="BN20" s="38"/>
      <c r="BO20" s="38"/>
      <c r="BP20" s="38"/>
      <c r="BQ20" s="38"/>
      <c r="BR20" s="38"/>
      <c r="BS20" s="38"/>
      <c r="BT20" s="38"/>
      <c r="BU20" s="38"/>
      <c r="BV20" s="38"/>
      <c r="BW20" s="38"/>
      <c r="BX20" s="38"/>
      <c r="BY20" s="38"/>
      <c r="BZ20" s="38"/>
      <c r="CA20" s="38"/>
      <c r="CB20" s="38"/>
      <c r="CC20" s="38"/>
      <c r="CD20" s="38"/>
      <c r="CE20" s="38"/>
      <c r="CF20" s="38"/>
      <c r="CG20" s="38"/>
      <c r="CH20" s="38"/>
      <c r="CI20" s="38"/>
      <c r="CJ20" s="38"/>
      <c r="CK20" s="38"/>
      <c r="CL20" s="38"/>
      <c r="CM20" s="38"/>
      <c r="CN20" s="38"/>
      <c r="CO20" s="38"/>
      <c r="CP20" s="38"/>
      <c r="CQ20" s="38"/>
      <c r="CR20" s="38"/>
      <c r="CS20" s="38"/>
      <c r="CT20" s="38"/>
      <c r="CU20" s="38"/>
      <c r="CV20" s="38"/>
      <c r="CW20" s="38"/>
      <c r="CX20" s="38"/>
      <c r="CY20" s="38"/>
      <c r="CZ20" s="38"/>
      <c r="DA20" s="38"/>
      <c r="DB20" s="38"/>
      <c r="DC20" s="38"/>
      <c r="DD20" s="38"/>
      <c r="DE20" s="38"/>
      <c r="DF20" s="38"/>
      <c r="DG20" s="38"/>
      <c r="DH20" s="38"/>
      <c r="DI20" s="38"/>
      <c r="DJ20" s="38"/>
      <c r="DK20" s="38"/>
      <c r="DL20" s="38"/>
      <c r="DM20" s="38"/>
      <c r="DN20" s="38"/>
      <c r="DO20" s="38"/>
      <c r="DP20" s="38"/>
      <c r="DQ20" s="38"/>
      <c r="DR20" s="38"/>
      <c r="DS20" s="38"/>
      <c r="DT20" s="38"/>
      <c r="DU20" s="38"/>
      <c r="DV20" s="38"/>
      <c r="DW20" s="38"/>
      <c r="DX20" s="38"/>
      <c r="DY20" s="38"/>
      <c r="DZ20" s="38"/>
      <c r="EA20" s="38"/>
      <c r="EB20" s="38"/>
      <c r="EC20" s="38"/>
      <c r="ED20" s="38"/>
      <c r="EE20" s="38"/>
      <c r="EF20" s="38"/>
      <c r="EG20" s="38"/>
      <c r="EH20" s="38"/>
      <c r="EI20" s="38"/>
      <c r="EJ20" s="38"/>
      <c r="EK20" s="38"/>
      <c r="EL20" s="38"/>
      <c r="EM20" s="38"/>
      <c r="EN20" s="38"/>
      <c r="EO20" s="38"/>
      <c r="EP20" s="38"/>
      <c r="EQ20" s="38"/>
      <c r="ER20" s="38"/>
      <c r="ES20" s="38"/>
      <c r="ET20" s="38"/>
      <c r="EU20" s="38"/>
      <c r="EV20" s="38"/>
      <c r="EW20" s="38"/>
      <c r="EX20" s="38"/>
      <c r="EY20" s="38"/>
      <c r="EZ20" s="38"/>
      <c r="FA20" s="38"/>
      <c r="FB20" s="38"/>
      <c r="FC20" s="38"/>
      <c r="FD20" s="38"/>
      <c r="FE20" s="38"/>
      <c r="FF20" s="38"/>
      <c r="FG20" s="38"/>
      <c r="FH20" s="38"/>
      <c r="FI20" s="38"/>
      <c r="FJ20" s="38"/>
      <c r="FK20" s="38"/>
      <c r="FL20" s="38"/>
      <c r="FM20" s="38"/>
      <c r="FN20" s="38"/>
      <c r="FO20" s="38"/>
      <c r="FP20" s="38"/>
      <c r="FQ20" s="38"/>
      <c r="FR20" s="38"/>
      <c r="FS20" s="38"/>
      <c r="FT20" s="38"/>
      <c r="FU20" s="38"/>
      <c r="FV20" s="38"/>
      <c r="FW20" s="38"/>
      <c r="FX20" s="38"/>
      <c r="FY20" s="38"/>
      <c r="FZ20" s="38"/>
      <c r="GA20" s="38"/>
      <c r="GB20" s="38"/>
      <c r="GC20" s="38"/>
      <c r="GD20" s="38"/>
      <c r="GE20" s="38"/>
      <c r="GF20" s="38"/>
      <c r="GG20" s="38"/>
      <c r="GH20" s="38"/>
      <c r="GI20" s="38"/>
      <c r="GJ20" s="38"/>
      <c r="GK20" s="38"/>
      <c r="GL20" s="38"/>
      <c r="GM20" s="38"/>
      <c r="GN20" s="38"/>
      <c r="GO20" s="38"/>
      <c r="GP20" s="38"/>
      <c r="GQ20" s="38"/>
      <c r="GR20" s="38"/>
      <c r="GS20" s="38"/>
      <c r="GT20" s="38"/>
      <c r="GU20" s="38"/>
      <c r="GV20" s="38"/>
      <c r="GW20" s="38"/>
      <c r="GX20" s="38"/>
      <c r="GY20" s="38"/>
      <c r="GZ20" s="38"/>
      <c r="HA20" s="38"/>
      <c r="HB20" s="38"/>
      <c r="HC20" s="38"/>
      <c r="HD20" s="38"/>
      <c r="HE20" s="38"/>
      <c r="HF20" s="38"/>
      <c r="HG20" s="38"/>
      <c r="HH20" s="38"/>
      <c r="HI20" s="38"/>
      <c r="HJ20" s="38"/>
      <c r="HK20" s="38"/>
      <c r="HL20" s="38"/>
      <c r="HM20" s="38"/>
      <c r="HN20" s="38"/>
      <c r="HO20" s="38"/>
      <c r="HP20" s="38"/>
      <c r="HQ20" s="38"/>
      <c r="HR20" s="38"/>
      <c r="HS20" s="38"/>
      <c r="HT20" s="38"/>
      <c r="HU20" s="38"/>
      <c r="HV20" s="38"/>
      <c r="HW20" s="38"/>
      <c r="HX20" s="38"/>
      <c r="HY20" s="38"/>
      <c r="HZ20" s="38"/>
      <c r="IA20" s="38"/>
      <c r="IB20" s="38"/>
      <c r="IC20" s="38"/>
      <c r="ID20" s="38"/>
      <c r="IE20" s="38"/>
      <c r="IF20" s="38"/>
      <c r="IG20" s="38"/>
      <c r="IH20" s="38"/>
      <c r="II20" s="38"/>
      <c r="IJ20" s="38"/>
      <c r="IK20" s="38"/>
      <c r="IL20" s="38"/>
      <c r="IM20" s="38"/>
      <c r="IN20" s="38"/>
      <c r="IO20" s="38"/>
      <c r="IP20" s="38"/>
      <c r="IQ20" s="38"/>
      <c r="IR20" s="38"/>
      <c r="IS20" s="38"/>
      <c r="IT20" s="38"/>
      <c r="IU20" s="38"/>
      <c r="IV20" s="38"/>
      <c r="IW20" s="38"/>
      <c r="IX20" s="38"/>
      <c r="IY20" s="38"/>
      <c r="IZ20" s="38"/>
      <c r="JA20" s="38"/>
      <c r="JB20" s="38"/>
      <c r="JC20" s="38"/>
      <c r="JD20" s="38"/>
      <c r="JE20" s="38"/>
      <c r="JF20" s="38"/>
      <c r="JG20" s="38"/>
      <c r="JH20" s="38"/>
      <c r="JI20" s="38"/>
      <c r="JJ20" s="38"/>
      <c r="JK20" s="38"/>
      <c r="JL20" s="38"/>
      <c r="JM20" s="38"/>
      <c r="JN20" s="38"/>
      <c r="JO20" s="38"/>
      <c r="JP20" s="38"/>
      <c r="JQ20" s="38"/>
      <c r="JR20" s="38"/>
      <c r="JS20" s="38"/>
      <c r="JT20" s="38"/>
      <c r="JU20" s="38"/>
      <c r="JV20" s="38"/>
      <c r="JW20" s="38"/>
      <c r="JX20" s="38"/>
      <c r="JY20" s="38"/>
      <c r="JZ20" s="38"/>
      <c r="KA20" s="38"/>
      <c r="KB20" s="38"/>
      <c r="KC20" s="38"/>
      <c r="KD20" s="38"/>
      <c r="KE20" s="38"/>
      <c r="KF20" s="38"/>
      <c r="KG20" s="38"/>
      <c r="KH20" s="38"/>
      <c r="KI20" s="38"/>
      <c r="KJ20" s="38"/>
      <c r="KK20" s="38"/>
      <c r="KL20" s="38"/>
      <c r="KM20" s="38"/>
      <c r="KN20" s="38"/>
      <c r="KO20" s="38"/>
      <c r="KP20" s="38"/>
      <c r="KQ20" s="38"/>
      <c r="KR20" s="38"/>
      <c r="KS20" s="38"/>
      <c r="KT20" s="38"/>
      <c r="KU20" s="38"/>
      <c r="KV20" s="38"/>
      <c r="KW20" s="38"/>
      <c r="KX20" s="38"/>
      <c r="KY20" s="38"/>
      <c r="KZ20" s="38"/>
      <c r="LA20" s="38"/>
      <c r="LB20" s="38"/>
      <c r="LC20" s="38"/>
      <c r="LD20" s="38"/>
      <c r="LE20" s="38"/>
      <c r="LF20" s="38"/>
      <c r="LG20" s="38"/>
      <c r="LH20" s="38"/>
      <c r="LI20" s="38"/>
      <c r="LJ20" s="38"/>
      <c r="LK20" s="38"/>
      <c r="LL20" s="38"/>
      <c r="LM20" s="38"/>
      <c r="LN20" s="38"/>
      <c r="LO20" s="38"/>
      <c r="LP20" s="38"/>
      <c r="LQ20" s="38"/>
      <c r="LR20" s="38"/>
      <c r="LS20" s="38"/>
      <c r="LT20" s="38"/>
      <c r="LU20" s="38"/>
      <c r="LV20" s="38"/>
      <c r="LW20" s="38"/>
      <c r="LX20" s="38"/>
      <c r="LY20" s="38"/>
      <c r="LZ20" s="38"/>
      <c r="MA20" s="38"/>
      <c r="MB20" s="38"/>
      <c r="MC20" s="38"/>
      <c r="MD20" s="38"/>
      <c r="ME20" s="38"/>
      <c r="MF20" s="38"/>
      <c r="MG20" s="38"/>
      <c r="MH20" s="38"/>
      <c r="MI20" s="38"/>
      <c r="MJ20" s="38"/>
      <c r="MK20" s="38"/>
      <c r="ML20" s="38"/>
      <c r="MM20" s="38"/>
      <c r="MN20" s="38"/>
      <c r="MO20" s="38"/>
      <c r="MP20" s="38"/>
      <c r="MQ20" s="38"/>
      <c r="MR20" s="38"/>
      <c r="MS20" s="38"/>
      <c r="MT20" s="38"/>
      <c r="MU20" s="38"/>
      <c r="MV20" s="38"/>
      <c r="MW20" s="38"/>
      <c r="MX20" s="38"/>
      <c r="MY20" s="38"/>
      <c r="MZ20" s="38"/>
      <c r="NA20" s="38"/>
      <c r="NB20" s="38"/>
      <c r="NC20" s="38"/>
      <c r="ND20" s="38"/>
      <c r="NE20" s="38"/>
      <c r="NF20" s="38"/>
      <c r="NG20" s="38"/>
      <c r="NH20" s="38"/>
      <c r="NI20" s="38"/>
      <c r="NJ20" s="38"/>
      <c r="NK20" s="38"/>
      <c r="NL20" s="38"/>
      <c r="NM20" s="38"/>
      <c r="NN20" s="38"/>
      <c r="NO20" s="38"/>
      <c r="NP20" s="38"/>
      <c r="NQ20" s="38"/>
      <c r="NR20" s="38"/>
      <c r="NS20" s="38"/>
      <c r="NT20" s="38"/>
      <c r="NU20" s="38"/>
      <c r="NV20" s="38"/>
      <c r="NW20" s="38"/>
      <c r="NX20" s="38"/>
      <c r="NY20" s="38"/>
      <c r="NZ20" s="38"/>
      <c r="OA20" s="38"/>
      <c r="OB20" s="38"/>
      <c r="OC20" s="38"/>
      <c r="OD20" s="38"/>
      <c r="OE20" s="38"/>
      <c r="OF20" s="38"/>
      <c r="OG20" s="38"/>
      <c r="OH20" s="38"/>
      <c r="OI20" s="38"/>
      <c r="OJ20" s="38"/>
      <c r="OK20" s="38"/>
      <c r="OL20" s="38"/>
      <c r="OM20" s="38"/>
      <c r="ON20" s="38"/>
      <c r="OO20" s="38"/>
      <c r="OP20" s="38"/>
      <c r="OQ20" s="38"/>
      <c r="OR20" s="38"/>
      <c r="OS20" s="38"/>
      <c r="OT20" s="38"/>
      <c r="OU20" s="38"/>
      <c r="OV20" s="38"/>
      <c r="OW20" s="38"/>
      <c r="OX20" s="38"/>
      <c r="OY20" s="38"/>
      <c r="OZ20" s="38"/>
      <c r="PA20" s="38"/>
      <c r="PB20" s="38"/>
      <c r="PC20" s="38"/>
      <c r="PD20" s="38"/>
      <c r="PE20" s="38"/>
      <c r="PF20" s="38"/>
      <c r="PG20" s="38"/>
      <c r="PH20" s="38"/>
      <c r="PI20" s="38"/>
      <c r="PJ20" s="38"/>
      <c r="PK20" s="38"/>
      <c r="PL20" s="38"/>
      <c r="PM20" s="38"/>
      <c r="PN20" s="38"/>
      <c r="PO20" s="38"/>
      <c r="PP20" s="38"/>
      <c r="PQ20" s="38"/>
      <c r="PR20" s="38"/>
      <c r="PS20" s="38"/>
      <c r="PT20" s="38"/>
      <c r="PU20" s="38"/>
      <c r="PV20" s="38"/>
      <c r="PW20" s="38"/>
      <c r="PX20" s="38"/>
      <c r="PY20" s="38"/>
      <c r="PZ20" s="38"/>
      <c r="QA20" s="38"/>
      <c r="QB20" s="38"/>
      <c r="QC20" s="38"/>
      <c r="QD20" s="38"/>
      <c r="QE20" s="38"/>
      <c r="QF20" s="38"/>
      <c r="QG20" s="38"/>
      <c r="QH20" s="38"/>
      <c r="QI20" s="38"/>
      <c r="QJ20" s="38"/>
      <c r="QK20" s="38"/>
      <c r="QL20" s="38"/>
      <c r="QM20" s="38"/>
      <c r="QN20" s="38"/>
      <c r="QO20" s="38"/>
      <c r="QP20" s="38"/>
      <c r="QQ20" s="38"/>
      <c r="QR20" s="38"/>
      <c r="QS20" s="38"/>
      <c r="QT20" s="38"/>
      <c r="QU20" s="38"/>
      <c r="QV20" s="38"/>
      <c r="QW20" s="38"/>
      <c r="QX20" s="38"/>
      <c r="QY20" s="38"/>
      <c r="QZ20" s="38"/>
      <c r="RA20" s="38"/>
      <c r="RB20" s="38"/>
      <c r="RC20" s="38"/>
      <c r="RD20" s="38"/>
      <c r="RE20" s="38"/>
      <c r="RF20" s="38"/>
      <c r="RG20" s="38"/>
      <c r="RH20" s="38"/>
      <c r="RI20" s="38"/>
      <c r="RJ20" s="38"/>
      <c r="RK20" s="38"/>
      <c r="RL20" s="38"/>
      <c r="RM20" s="38"/>
      <c r="RN20" s="38"/>
      <c r="RO20" s="38"/>
      <c r="RP20" s="38"/>
      <c r="RQ20" s="38"/>
      <c r="RR20" s="38"/>
      <c r="RS20" s="38"/>
      <c r="RT20" s="38"/>
      <c r="RU20" s="38"/>
      <c r="RV20" s="38"/>
      <c r="RW20" s="38"/>
      <c r="RX20" s="38"/>
      <c r="RY20" s="38"/>
      <c r="RZ20" s="38"/>
      <c r="SA20" s="38"/>
      <c r="SB20" s="38"/>
      <c r="SC20" s="38"/>
      <c r="SD20" s="38"/>
      <c r="SE20" s="38"/>
      <c r="SF20" s="38"/>
      <c r="SG20" s="38"/>
      <c r="SH20" s="38"/>
      <c r="SI20" s="38"/>
      <c r="SJ20" s="38"/>
      <c r="SK20" s="38"/>
      <c r="SL20" s="38"/>
      <c r="SM20" s="38"/>
      <c r="SN20" s="38"/>
      <c r="SO20" s="38"/>
      <c r="SP20" s="38"/>
      <c r="SQ20" s="38"/>
      <c r="SR20" s="38"/>
      <c r="SS20" s="38"/>
      <c r="ST20" s="38"/>
      <c r="SU20" s="38"/>
      <c r="SV20" s="38"/>
      <c r="SW20" s="38"/>
      <c r="SX20" s="38"/>
      <c r="SY20" s="38"/>
      <c r="SZ20" s="38"/>
      <c r="TA20" s="38"/>
      <c r="TB20" s="38"/>
      <c r="TC20" s="38"/>
      <c r="TD20" s="38"/>
      <c r="TE20" s="38"/>
      <c r="TF20" s="38"/>
      <c r="TG20" s="38"/>
      <c r="TH20" s="38"/>
      <c r="TI20" s="38"/>
      <c r="TJ20" s="38"/>
      <c r="TK20" s="38"/>
      <c r="TL20" s="38"/>
      <c r="TM20" s="38"/>
      <c r="TN20" s="38"/>
      <c r="TO20" s="38"/>
      <c r="TP20" s="38"/>
      <c r="TQ20" s="38"/>
      <c r="TR20" s="38"/>
      <c r="TS20" s="38"/>
      <c r="TT20" s="38"/>
      <c r="TU20" s="38"/>
      <c r="TV20" s="38"/>
      <c r="TW20" s="38"/>
      <c r="TX20" s="38"/>
      <c r="TY20" s="38"/>
      <c r="TZ20" s="38"/>
      <c r="UA20" s="38"/>
      <c r="UB20" s="38"/>
      <c r="UC20" s="38"/>
      <c r="UD20" s="38"/>
      <c r="UE20" s="38"/>
      <c r="UF20" s="38"/>
      <c r="UG20" s="38"/>
      <c r="UH20" s="38"/>
      <c r="UI20" s="38"/>
      <c r="UJ20" s="38"/>
      <c r="UK20" s="38"/>
      <c r="UL20" s="38"/>
      <c r="UM20" s="38"/>
      <c r="UN20" s="38"/>
      <c r="UO20" s="38"/>
      <c r="UP20" s="38"/>
      <c r="UQ20" s="38"/>
      <c r="UR20" s="38"/>
      <c r="US20" s="38"/>
      <c r="UT20" s="38"/>
      <c r="UU20" s="38"/>
      <c r="UV20" s="38"/>
      <c r="UW20" s="38"/>
      <c r="UX20" s="38"/>
      <c r="UY20" s="38"/>
      <c r="UZ20" s="38"/>
      <c r="VA20" s="38"/>
      <c r="VB20" s="38"/>
      <c r="VC20" s="38"/>
      <c r="VD20" s="38"/>
      <c r="VE20" s="38"/>
      <c r="VF20" s="38"/>
      <c r="VG20" s="38"/>
      <c r="VH20" s="38"/>
      <c r="VI20" s="38"/>
      <c r="VJ20" s="38"/>
      <c r="VK20" s="38"/>
      <c r="VL20" s="38"/>
      <c r="VM20" s="38"/>
      <c r="VN20" s="38"/>
      <c r="VO20" s="38"/>
      <c r="VP20" s="38"/>
      <c r="VQ20" s="38"/>
      <c r="VR20" s="38"/>
      <c r="VS20" s="38"/>
      <c r="VT20" s="38"/>
      <c r="VU20" s="38"/>
      <c r="VV20" s="38"/>
      <c r="VW20" s="38"/>
      <c r="VX20" s="38"/>
      <c r="VY20" s="38"/>
      <c r="VZ20" s="38"/>
      <c r="WA20" s="38"/>
      <c r="WB20" s="38"/>
      <c r="WC20" s="38"/>
      <c r="WD20" s="38"/>
      <c r="WE20" s="38"/>
      <c r="WF20" s="38"/>
      <c r="WG20" s="38"/>
      <c r="WH20" s="38"/>
      <c r="WI20" s="38"/>
      <c r="WJ20" s="38"/>
      <c r="WK20" s="38"/>
      <c r="WL20" s="38"/>
      <c r="WM20" s="38"/>
      <c r="WN20" s="38"/>
      <c r="WO20" s="38"/>
      <c r="WP20" s="38"/>
      <c r="WQ20" s="38"/>
      <c r="WR20" s="38"/>
      <c r="WS20" s="38"/>
      <c r="WT20" s="38"/>
      <c r="WU20" s="38"/>
      <c r="WV20" s="38"/>
      <c r="WW20" s="38"/>
      <c r="WX20" s="38"/>
      <c r="WY20" s="38"/>
      <c r="WZ20" s="38"/>
      <c r="XA20" s="38"/>
      <c r="XB20" s="38"/>
      <c r="XC20" s="38"/>
      <c r="XD20" s="38"/>
      <c r="XE20" s="38"/>
      <c r="XF20" s="38"/>
      <c r="XG20" s="38"/>
      <c r="XH20" s="38"/>
      <c r="XI20" s="38"/>
      <c r="XJ20" s="38"/>
      <c r="XK20" s="38"/>
      <c r="XL20" s="38"/>
      <c r="XM20" s="38"/>
      <c r="XN20" s="38"/>
      <c r="XO20" s="38"/>
      <c r="XP20" s="38"/>
      <c r="XQ20" s="38"/>
      <c r="XR20" s="38"/>
      <c r="XS20" s="38"/>
      <c r="XT20" s="38"/>
      <c r="XU20" s="38"/>
      <c r="XV20" s="38"/>
      <c r="XW20" s="38"/>
      <c r="XX20" s="38"/>
      <c r="XY20" s="38"/>
      <c r="XZ20" s="38"/>
      <c r="YA20" s="38"/>
      <c r="YB20" s="38"/>
      <c r="YC20" s="38"/>
      <c r="YD20" s="38"/>
      <c r="YE20" s="38"/>
      <c r="YF20" s="38"/>
      <c r="YG20" s="38"/>
      <c r="YH20" s="38"/>
      <c r="YI20" s="38"/>
      <c r="YJ20" s="38"/>
      <c r="YK20" s="38"/>
      <c r="YL20" s="38"/>
      <c r="YM20" s="38"/>
      <c r="YN20" s="38"/>
      <c r="YO20" s="38"/>
      <c r="YP20" s="38"/>
      <c r="YQ20" s="38"/>
      <c r="YR20" s="38"/>
      <c r="YS20" s="38"/>
      <c r="YT20" s="38"/>
      <c r="YU20" s="38"/>
      <c r="YV20" s="38"/>
      <c r="YW20" s="38"/>
      <c r="YX20" s="38"/>
      <c r="YY20" s="38"/>
      <c r="YZ20" s="38"/>
      <c r="ZA20" s="38"/>
      <c r="ZB20" s="38"/>
      <c r="ZC20" s="38"/>
      <c r="ZD20" s="38"/>
      <c r="ZE20" s="38"/>
      <c r="ZF20" s="38"/>
      <c r="ZG20" s="38"/>
      <c r="ZH20" s="38"/>
      <c r="ZI20" s="38"/>
      <c r="ZJ20" s="38"/>
      <c r="ZK20" s="38"/>
      <c r="ZL20" s="38"/>
      <c r="ZM20" s="38"/>
      <c r="ZN20" s="38"/>
      <c r="ZO20" s="38"/>
      <c r="ZP20" s="38"/>
      <c r="ZQ20" s="38"/>
      <c r="ZR20" s="38"/>
      <c r="ZS20" s="38"/>
      <c r="ZT20" s="38"/>
      <c r="ZU20" s="38"/>
      <c r="ZV20" s="38"/>
      <c r="ZW20" s="38"/>
      <c r="ZX20" s="38"/>
      <c r="ZY20" s="38"/>
      <c r="ZZ20" s="38"/>
      <c r="AAA20" s="38"/>
      <c r="AAB20" s="38"/>
      <c r="AAC20" s="38"/>
      <c r="AAD20" s="38"/>
      <c r="AAE20" s="38"/>
      <c r="AAF20" s="38"/>
      <c r="AAG20" s="38"/>
      <c r="AAH20" s="38"/>
      <c r="AAI20" s="38"/>
      <c r="AAJ20" s="38"/>
      <c r="AAK20" s="38"/>
      <c r="AAL20" s="38"/>
      <c r="AAM20" s="38"/>
      <c r="AAN20" s="38"/>
      <c r="AAO20" s="38"/>
      <c r="AAP20" s="38"/>
      <c r="AAQ20" s="38"/>
      <c r="AAR20" s="38"/>
      <c r="AAS20" s="38"/>
      <c r="AAT20" s="38"/>
      <c r="AAU20" s="38"/>
      <c r="AAV20" s="38"/>
      <c r="AAW20" s="38"/>
      <c r="AAX20" s="38"/>
      <c r="AAY20" s="38"/>
      <c r="AAZ20" s="38"/>
      <c r="ABA20" s="38"/>
      <c r="ABB20" s="38"/>
      <c r="ABC20" s="38"/>
      <c r="ABD20" s="38"/>
      <c r="ABE20" s="38"/>
      <c r="ABF20" s="38"/>
      <c r="ABG20" s="38"/>
      <c r="ABH20" s="38"/>
      <c r="ABI20" s="38"/>
      <c r="ABJ20" s="38"/>
      <c r="ABK20" s="38"/>
      <c r="ABL20" s="38"/>
      <c r="ABM20" s="38"/>
      <c r="ABN20" s="38"/>
      <c r="ABO20" s="38"/>
      <c r="ABP20" s="38"/>
      <c r="ABQ20" s="38"/>
      <c r="ABR20" s="38"/>
      <c r="ABS20" s="38"/>
      <c r="ABT20" s="38"/>
      <c r="ABU20" s="38"/>
      <c r="ABV20" s="38"/>
      <c r="ABW20" s="38"/>
      <c r="ABX20" s="38"/>
      <c r="ABY20" s="38"/>
      <c r="ABZ20" s="38"/>
      <c r="ACA20" s="38"/>
      <c r="ACB20" s="38"/>
      <c r="ACC20" s="38"/>
      <c r="ACD20" s="38"/>
      <c r="ACE20" s="38"/>
      <c r="ACF20" s="38"/>
      <c r="ACG20" s="38"/>
      <c r="ACH20" s="38"/>
      <c r="ACI20" s="38"/>
      <c r="ACJ20" s="38"/>
      <c r="ACK20" s="38"/>
      <c r="ACL20" s="38"/>
      <c r="ACM20" s="38"/>
      <c r="ACN20" s="38"/>
      <c r="ACO20" s="38"/>
      <c r="ACP20" s="38"/>
      <c r="ACQ20" s="38"/>
      <c r="ACR20" s="38"/>
      <c r="ACS20" s="38"/>
      <c r="ACT20" s="38"/>
      <c r="ACU20" s="38"/>
      <c r="ACV20" s="38"/>
      <c r="ACW20" s="38"/>
      <c r="ACX20" s="38"/>
      <c r="ACY20" s="38"/>
      <c r="ACZ20" s="38"/>
      <c r="ADA20" s="38"/>
      <c r="ADB20" s="38"/>
      <c r="ADC20" s="38"/>
      <c r="ADD20" s="38"/>
      <c r="ADE20" s="38"/>
      <c r="ADF20" s="38"/>
      <c r="ADG20" s="38"/>
      <c r="ADH20" s="38"/>
      <c r="ADI20" s="38"/>
      <c r="ADJ20" s="38"/>
      <c r="ADK20" s="38"/>
      <c r="ADL20" s="38"/>
      <c r="ADM20" s="38"/>
      <c r="ADN20" s="38"/>
      <c r="ADO20" s="38"/>
      <c r="ADP20" s="38"/>
      <c r="ADQ20" s="38"/>
      <c r="ADR20" s="38"/>
      <c r="ADS20" s="38"/>
      <c r="ADT20" s="38"/>
      <c r="ADU20" s="38"/>
      <c r="ADV20" s="38"/>
      <c r="ADW20" s="38"/>
      <c r="ADX20" s="38"/>
      <c r="ADY20" s="38"/>
      <c r="ADZ20" s="38"/>
      <c r="AEA20" s="38"/>
      <c r="AEB20" s="38"/>
      <c r="AEC20" s="38"/>
      <c r="AED20" s="38"/>
      <c r="AEE20" s="38"/>
      <c r="AEF20" s="38"/>
      <c r="AEG20" s="38"/>
      <c r="AEH20" s="38"/>
      <c r="AEI20" s="38"/>
      <c r="AEJ20" s="38"/>
      <c r="AEK20" s="38"/>
      <c r="AEL20" s="38"/>
      <c r="AEM20" s="38"/>
      <c r="AEN20" s="38"/>
      <c r="AEO20" s="38"/>
      <c r="AEP20" s="38"/>
      <c r="AEQ20" s="38"/>
      <c r="AER20" s="38"/>
      <c r="AES20" s="38"/>
      <c r="AET20" s="38"/>
      <c r="AEU20" s="38"/>
      <c r="AEV20" s="38"/>
      <c r="AEW20" s="38"/>
      <c r="AEX20" s="38"/>
      <c r="AEY20" s="38"/>
      <c r="AEZ20" s="38"/>
      <c r="AFA20" s="38"/>
      <c r="AFB20" s="38"/>
      <c r="AFC20" s="38"/>
      <c r="AFD20" s="38"/>
      <c r="AFE20" s="38"/>
      <c r="AFF20" s="38"/>
      <c r="AFG20" s="38"/>
      <c r="AFH20" s="38"/>
      <c r="AFI20" s="38"/>
      <c r="AFJ20" s="38"/>
      <c r="AFK20" s="38"/>
      <c r="AFL20" s="38"/>
      <c r="AFM20" s="38"/>
      <c r="AFN20" s="38"/>
      <c r="AFO20" s="38"/>
      <c r="AFP20" s="38"/>
      <c r="AFQ20" s="38"/>
      <c r="AFR20" s="38"/>
      <c r="AFS20" s="38"/>
      <c r="AFT20" s="38"/>
      <c r="AFU20" s="38"/>
      <c r="AFV20" s="38"/>
      <c r="AFW20" s="38"/>
      <c r="AFX20" s="38"/>
      <c r="AFY20" s="38"/>
      <c r="AFZ20" s="38"/>
      <c r="AGA20" s="38"/>
      <c r="AGB20" s="38"/>
      <c r="AGC20" s="38"/>
      <c r="AGD20" s="38"/>
      <c r="AGE20" s="38"/>
      <c r="AGF20" s="38"/>
      <c r="AGG20" s="38"/>
      <c r="AGH20" s="38"/>
      <c r="AGI20" s="38"/>
      <c r="AGJ20" s="38"/>
      <c r="AGK20" s="38"/>
      <c r="AGL20" s="38"/>
      <c r="AGM20" s="38"/>
      <c r="AGN20" s="38"/>
      <c r="AGO20" s="38"/>
      <c r="AGP20" s="38"/>
      <c r="AGQ20" s="38"/>
      <c r="AGR20" s="38"/>
      <c r="AGS20" s="38"/>
      <c r="AGT20" s="38"/>
      <c r="AGU20" s="38"/>
      <c r="AGV20" s="38"/>
      <c r="AGW20" s="38"/>
      <c r="AGX20" s="38"/>
      <c r="AGY20" s="38"/>
      <c r="AGZ20" s="38"/>
      <c r="AHA20" s="38"/>
      <c r="AHB20" s="38"/>
      <c r="AHC20" s="38"/>
      <c r="AHD20" s="38"/>
      <c r="AHE20" s="38"/>
      <c r="AHF20" s="38"/>
      <c r="AHG20" s="38"/>
      <c r="AHH20" s="38"/>
      <c r="AHI20" s="38"/>
      <c r="AHJ20" s="38"/>
      <c r="AHK20" s="38"/>
      <c r="AHL20" s="38"/>
      <c r="AHM20" s="38"/>
      <c r="AHN20" s="38"/>
      <c r="AHO20" s="38"/>
      <c r="AHP20" s="38"/>
      <c r="AHQ20" s="38"/>
      <c r="AHR20" s="38"/>
      <c r="AHS20" s="38"/>
      <c r="AHT20" s="38"/>
      <c r="AHU20" s="38"/>
      <c r="AHV20" s="38"/>
      <c r="AHW20" s="38"/>
      <c r="AHX20" s="38"/>
      <c r="AHY20" s="38"/>
      <c r="AHZ20" s="38"/>
      <c r="AIA20" s="38"/>
      <c r="AIB20" s="38"/>
      <c r="AIC20" s="38"/>
      <c r="AID20" s="38"/>
      <c r="AIE20" s="38"/>
      <c r="AIF20" s="38"/>
      <c r="AIG20" s="38"/>
      <c r="AIH20" s="38"/>
      <c r="AII20" s="38"/>
      <c r="AIJ20" s="38"/>
      <c r="AIK20" s="38"/>
      <c r="AIL20" s="38"/>
      <c r="AIM20" s="38"/>
      <c r="AIN20" s="38"/>
      <c r="AIO20" s="38"/>
      <c r="AIP20" s="38"/>
      <c r="AIQ20" s="38"/>
      <c r="AIR20" s="38"/>
      <c r="AIS20" s="38"/>
      <c r="AIT20" s="38"/>
      <c r="AIU20" s="38"/>
      <c r="AIV20" s="38"/>
      <c r="AIW20" s="38"/>
      <c r="AIX20" s="38"/>
      <c r="AIY20" s="38"/>
      <c r="AIZ20" s="38"/>
      <c r="AJA20" s="38"/>
      <c r="AJB20" s="38"/>
      <c r="AJC20" s="38"/>
      <c r="AJD20" s="38"/>
      <c r="AJE20" s="38"/>
      <c r="AJF20" s="38"/>
      <c r="AJG20" s="38"/>
      <c r="AJH20" s="38"/>
      <c r="AJI20" s="38"/>
      <c r="AJJ20" s="38"/>
      <c r="AJK20" s="38"/>
      <c r="AJL20" s="38"/>
      <c r="AJM20" s="38"/>
      <c r="AJN20" s="38"/>
      <c r="AJO20" s="38"/>
      <c r="AJP20" s="38"/>
      <c r="AJQ20" s="38"/>
      <c r="AJR20" s="38"/>
      <c r="AJS20" s="38"/>
      <c r="AJT20" s="38"/>
      <c r="AJU20" s="38"/>
      <c r="AJV20" s="38"/>
      <c r="AJW20" s="38"/>
      <c r="AJX20" s="38"/>
      <c r="AJY20" s="38"/>
      <c r="AJZ20" s="38"/>
      <c r="AKA20" s="38"/>
      <c r="AKB20" s="38"/>
      <c r="AKC20" s="38"/>
      <c r="AKD20" s="38"/>
      <c r="AKE20" s="38"/>
      <c r="AKF20" s="38"/>
      <c r="AKG20" s="38"/>
      <c r="AKH20" s="38"/>
      <c r="AKI20" s="38"/>
      <c r="AKJ20" s="38"/>
      <c r="AKK20" s="38"/>
      <c r="AKL20" s="38"/>
      <c r="AKM20" s="38"/>
      <c r="AKN20" s="38"/>
      <c r="AKO20" s="38"/>
      <c r="AKP20" s="38"/>
      <c r="AKQ20" s="38"/>
      <c r="AKR20" s="38"/>
      <c r="AKS20" s="38"/>
      <c r="AKT20" s="38"/>
      <c r="AKU20" s="38"/>
      <c r="AKV20" s="38"/>
      <c r="AKW20" s="38"/>
      <c r="AKX20" s="38"/>
      <c r="AKY20" s="38"/>
      <c r="AKZ20" s="38"/>
      <c r="ALA20" s="38"/>
      <c r="ALB20" s="38"/>
      <c r="ALC20" s="38"/>
      <c r="ALD20" s="38"/>
      <c r="ALE20" s="38"/>
      <c r="ALF20" s="38"/>
      <c r="ALG20" s="38"/>
      <c r="ALH20" s="38"/>
      <c r="ALI20" s="38"/>
    </row>
    <row r="21" spans="2:997" x14ac:dyDescent="0.2">
      <c r="B21" s="40" t="s">
        <v>364</v>
      </c>
      <c r="C21" s="40"/>
      <c r="D21" s="41" t="s">
        <v>359</v>
      </c>
      <c r="E21" s="43">
        <v>-94</v>
      </c>
      <c r="F21" s="43"/>
      <c r="G21" s="38"/>
      <c r="H21" s="40" t="s">
        <v>389</v>
      </c>
      <c r="I21" s="40"/>
      <c r="J21" s="41" t="s">
        <v>390</v>
      </c>
      <c r="K21" s="42">
        <v>-36.49</v>
      </c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38"/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38"/>
      <c r="AX21" s="38"/>
      <c r="AY21" s="38"/>
      <c r="AZ21" s="38"/>
      <c r="BA21" s="38"/>
      <c r="BB21" s="38"/>
      <c r="BC21" s="38"/>
      <c r="BD21" s="38"/>
      <c r="BE21" s="38"/>
      <c r="BF21" s="38"/>
      <c r="BG21" s="38"/>
      <c r="BH21" s="38"/>
      <c r="BI21" s="38"/>
      <c r="BJ21" s="38"/>
      <c r="BK21" s="38"/>
      <c r="BL21" s="38"/>
      <c r="BM21" s="38"/>
      <c r="BN21" s="38"/>
      <c r="BO21" s="38"/>
      <c r="BP21" s="38"/>
      <c r="BQ21" s="38"/>
      <c r="BR21" s="38"/>
      <c r="BS21" s="38"/>
      <c r="BT21" s="38"/>
      <c r="BU21" s="38"/>
      <c r="BV21" s="38"/>
      <c r="BW21" s="38"/>
      <c r="BX21" s="38"/>
      <c r="BY21" s="38"/>
      <c r="BZ21" s="38"/>
      <c r="CA21" s="38"/>
      <c r="CB21" s="38"/>
      <c r="CC21" s="38"/>
      <c r="CD21" s="38"/>
      <c r="CE21" s="38"/>
      <c r="CF21" s="38"/>
      <c r="CG21" s="38"/>
      <c r="CH21" s="38"/>
      <c r="CI21" s="38"/>
      <c r="CJ21" s="38"/>
      <c r="CK21" s="38"/>
      <c r="CL21" s="38"/>
      <c r="CM21" s="38"/>
      <c r="CN21" s="38"/>
      <c r="CO21" s="38"/>
      <c r="CP21" s="38"/>
      <c r="CQ21" s="38"/>
      <c r="CR21" s="38"/>
      <c r="CS21" s="38"/>
      <c r="CT21" s="38"/>
      <c r="CU21" s="38"/>
      <c r="CV21" s="38"/>
      <c r="CW21" s="38"/>
      <c r="CX21" s="38"/>
      <c r="CY21" s="38"/>
      <c r="CZ21" s="38"/>
      <c r="DA21" s="38"/>
      <c r="DB21" s="38"/>
      <c r="DC21" s="38"/>
      <c r="DD21" s="38"/>
      <c r="DE21" s="38"/>
      <c r="DF21" s="38"/>
      <c r="DG21" s="38"/>
      <c r="DH21" s="38"/>
      <c r="DI21" s="38"/>
      <c r="DJ21" s="38"/>
      <c r="DK21" s="38"/>
      <c r="DL21" s="38"/>
      <c r="DM21" s="38"/>
      <c r="DN21" s="38"/>
      <c r="DO21" s="38"/>
      <c r="DP21" s="38"/>
      <c r="DQ21" s="38"/>
      <c r="DR21" s="38"/>
      <c r="DS21" s="38"/>
      <c r="DT21" s="38"/>
      <c r="DU21" s="38"/>
      <c r="DV21" s="38"/>
      <c r="DW21" s="38"/>
      <c r="DX21" s="38"/>
      <c r="DY21" s="38"/>
      <c r="DZ21" s="38"/>
      <c r="EA21" s="38"/>
      <c r="EB21" s="38"/>
      <c r="EC21" s="38"/>
      <c r="ED21" s="38"/>
      <c r="EE21" s="38"/>
      <c r="EF21" s="38"/>
      <c r="EG21" s="38"/>
      <c r="EH21" s="38"/>
      <c r="EI21" s="38"/>
      <c r="EJ21" s="38"/>
      <c r="EK21" s="38"/>
      <c r="EL21" s="38"/>
      <c r="EM21" s="38"/>
      <c r="EN21" s="38"/>
      <c r="EO21" s="38"/>
      <c r="EP21" s="38"/>
      <c r="EQ21" s="38"/>
      <c r="ER21" s="38"/>
      <c r="ES21" s="38"/>
      <c r="ET21" s="38"/>
      <c r="EU21" s="38"/>
      <c r="EV21" s="38"/>
      <c r="EW21" s="38"/>
      <c r="EX21" s="38"/>
      <c r="EY21" s="38"/>
      <c r="EZ21" s="38"/>
      <c r="FA21" s="38"/>
      <c r="FB21" s="38"/>
      <c r="FC21" s="38"/>
      <c r="FD21" s="38"/>
      <c r="FE21" s="38"/>
      <c r="FF21" s="38"/>
      <c r="FG21" s="38"/>
      <c r="FH21" s="38"/>
      <c r="FI21" s="38"/>
      <c r="FJ21" s="38"/>
      <c r="FK21" s="38"/>
      <c r="FL21" s="38"/>
      <c r="FM21" s="38"/>
      <c r="FN21" s="38"/>
      <c r="FO21" s="38"/>
      <c r="FP21" s="38"/>
      <c r="FQ21" s="38"/>
      <c r="FR21" s="38"/>
      <c r="FS21" s="38"/>
      <c r="FT21" s="38"/>
      <c r="FU21" s="38"/>
      <c r="FV21" s="38"/>
      <c r="FW21" s="38"/>
      <c r="FX21" s="38"/>
      <c r="FY21" s="38"/>
      <c r="FZ21" s="38"/>
      <c r="GA21" s="38"/>
      <c r="GB21" s="38"/>
      <c r="GC21" s="38"/>
      <c r="GD21" s="38"/>
      <c r="GE21" s="38"/>
      <c r="GF21" s="38"/>
      <c r="GG21" s="38"/>
      <c r="GH21" s="38"/>
      <c r="GI21" s="38"/>
      <c r="GJ21" s="38"/>
      <c r="GK21" s="38"/>
      <c r="GL21" s="38"/>
      <c r="GM21" s="38"/>
      <c r="GN21" s="38"/>
      <c r="GO21" s="38"/>
      <c r="GP21" s="38"/>
      <c r="GQ21" s="38"/>
      <c r="GR21" s="38"/>
      <c r="GS21" s="38"/>
      <c r="GT21" s="38"/>
      <c r="GU21" s="38"/>
      <c r="GV21" s="38"/>
      <c r="GW21" s="38"/>
      <c r="GX21" s="38"/>
      <c r="GY21" s="38"/>
      <c r="GZ21" s="38"/>
      <c r="HA21" s="38"/>
      <c r="HB21" s="38"/>
      <c r="HC21" s="38"/>
      <c r="HD21" s="38"/>
      <c r="HE21" s="38"/>
      <c r="HF21" s="38"/>
      <c r="HG21" s="38"/>
      <c r="HH21" s="38"/>
      <c r="HI21" s="38"/>
      <c r="HJ21" s="38"/>
      <c r="HK21" s="38"/>
      <c r="HL21" s="38"/>
      <c r="HM21" s="38"/>
      <c r="HN21" s="38"/>
      <c r="HO21" s="38"/>
      <c r="HP21" s="38"/>
      <c r="HQ21" s="38"/>
      <c r="HR21" s="38"/>
      <c r="HS21" s="38"/>
      <c r="HT21" s="38"/>
      <c r="HU21" s="38"/>
      <c r="HV21" s="38"/>
      <c r="HW21" s="38"/>
      <c r="HX21" s="38"/>
      <c r="HY21" s="38"/>
      <c r="HZ21" s="38"/>
      <c r="IA21" s="38"/>
      <c r="IB21" s="38"/>
      <c r="IC21" s="38"/>
      <c r="ID21" s="38"/>
      <c r="IE21" s="38"/>
      <c r="IF21" s="38"/>
      <c r="IG21" s="38"/>
      <c r="IH21" s="38"/>
      <c r="II21" s="38"/>
      <c r="IJ21" s="38"/>
      <c r="IK21" s="38"/>
      <c r="IL21" s="38"/>
      <c r="IM21" s="38"/>
      <c r="IN21" s="38"/>
      <c r="IO21" s="38"/>
      <c r="IP21" s="38"/>
      <c r="IQ21" s="38"/>
      <c r="IR21" s="38"/>
      <c r="IS21" s="38"/>
      <c r="IT21" s="38"/>
      <c r="IU21" s="38"/>
      <c r="IV21" s="38"/>
      <c r="IW21" s="38"/>
      <c r="IX21" s="38"/>
      <c r="IY21" s="38"/>
      <c r="IZ21" s="38"/>
      <c r="JA21" s="38"/>
      <c r="JB21" s="38"/>
      <c r="JC21" s="38"/>
      <c r="JD21" s="38"/>
      <c r="JE21" s="38"/>
      <c r="JF21" s="38"/>
      <c r="JG21" s="38"/>
      <c r="JH21" s="38"/>
      <c r="JI21" s="38"/>
      <c r="JJ21" s="38"/>
      <c r="JK21" s="38"/>
      <c r="JL21" s="38"/>
      <c r="JM21" s="38"/>
      <c r="JN21" s="38"/>
      <c r="JO21" s="38"/>
      <c r="JP21" s="38"/>
      <c r="JQ21" s="38"/>
      <c r="JR21" s="38"/>
      <c r="JS21" s="38"/>
      <c r="JT21" s="38"/>
      <c r="JU21" s="38"/>
      <c r="JV21" s="38"/>
      <c r="JW21" s="38"/>
      <c r="JX21" s="38"/>
      <c r="JY21" s="38"/>
      <c r="JZ21" s="38"/>
      <c r="KA21" s="38"/>
      <c r="KB21" s="38"/>
      <c r="KC21" s="38"/>
      <c r="KD21" s="38"/>
      <c r="KE21" s="38"/>
      <c r="KF21" s="38"/>
      <c r="KG21" s="38"/>
      <c r="KH21" s="38"/>
      <c r="KI21" s="38"/>
      <c r="KJ21" s="38"/>
      <c r="KK21" s="38"/>
      <c r="KL21" s="38"/>
      <c r="KM21" s="38"/>
      <c r="KN21" s="38"/>
      <c r="KO21" s="38"/>
      <c r="KP21" s="38"/>
      <c r="KQ21" s="38"/>
      <c r="KR21" s="38"/>
      <c r="KS21" s="38"/>
      <c r="KT21" s="38"/>
      <c r="KU21" s="38"/>
      <c r="KV21" s="38"/>
      <c r="KW21" s="38"/>
      <c r="KX21" s="38"/>
      <c r="KY21" s="38"/>
      <c r="KZ21" s="38"/>
      <c r="LA21" s="38"/>
      <c r="LB21" s="38"/>
      <c r="LC21" s="38"/>
      <c r="LD21" s="38"/>
      <c r="LE21" s="38"/>
      <c r="LF21" s="38"/>
      <c r="LG21" s="38"/>
      <c r="LH21" s="38"/>
      <c r="LI21" s="38"/>
      <c r="LJ21" s="38"/>
      <c r="LK21" s="38"/>
      <c r="LL21" s="38"/>
      <c r="LM21" s="38"/>
      <c r="LN21" s="38"/>
      <c r="LO21" s="38"/>
      <c r="LP21" s="38"/>
      <c r="LQ21" s="38"/>
      <c r="LR21" s="38"/>
      <c r="LS21" s="38"/>
      <c r="LT21" s="38"/>
      <c r="LU21" s="38"/>
      <c r="LV21" s="38"/>
      <c r="LW21" s="38"/>
      <c r="LX21" s="38"/>
      <c r="LY21" s="38"/>
      <c r="LZ21" s="38"/>
      <c r="MA21" s="38"/>
      <c r="MB21" s="38"/>
      <c r="MC21" s="38"/>
      <c r="MD21" s="38"/>
      <c r="ME21" s="38"/>
      <c r="MF21" s="38"/>
      <c r="MG21" s="38"/>
      <c r="MH21" s="38"/>
      <c r="MI21" s="38"/>
      <c r="MJ21" s="38"/>
      <c r="MK21" s="38"/>
      <c r="ML21" s="38"/>
      <c r="MM21" s="38"/>
      <c r="MN21" s="38"/>
      <c r="MO21" s="38"/>
      <c r="MP21" s="38"/>
      <c r="MQ21" s="38"/>
      <c r="MR21" s="38"/>
      <c r="MS21" s="38"/>
      <c r="MT21" s="38"/>
      <c r="MU21" s="38"/>
      <c r="MV21" s="38"/>
      <c r="MW21" s="38"/>
      <c r="MX21" s="38"/>
      <c r="MY21" s="38"/>
      <c r="MZ21" s="38"/>
      <c r="NA21" s="38"/>
      <c r="NB21" s="38"/>
      <c r="NC21" s="38"/>
      <c r="ND21" s="38"/>
      <c r="NE21" s="38"/>
      <c r="NF21" s="38"/>
      <c r="NG21" s="38"/>
      <c r="NH21" s="38"/>
      <c r="NI21" s="38"/>
      <c r="NJ21" s="38"/>
      <c r="NK21" s="38"/>
      <c r="NL21" s="38"/>
      <c r="NM21" s="38"/>
      <c r="NN21" s="38"/>
      <c r="NO21" s="38"/>
      <c r="NP21" s="38"/>
      <c r="NQ21" s="38"/>
      <c r="NR21" s="38"/>
      <c r="NS21" s="38"/>
      <c r="NT21" s="38"/>
      <c r="NU21" s="38"/>
      <c r="NV21" s="38"/>
      <c r="NW21" s="38"/>
      <c r="NX21" s="38"/>
      <c r="NY21" s="38"/>
      <c r="NZ21" s="38"/>
      <c r="OA21" s="38"/>
      <c r="OB21" s="38"/>
      <c r="OC21" s="38"/>
      <c r="OD21" s="38"/>
      <c r="OE21" s="38"/>
      <c r="OF21" s="38"/>
      <c r="OG21" s="38"/>
      <c r="OH21" s="38"/>
      <c r="OI21" s="38"/>
      <c r="OJ21" s="38"/>
      <c r="OK21" s="38"/>
      <c r="OL21" s="38"/>
      <c r="OM21" s="38"/>
      <c r="ON21" s="38"/>
      <c r="OO21" s="38"/>
      <c r="OP21" s="38"/>
      <c r="OQ21" s="38"/>
      <c r="OR21" s="38"/>
      <c r="OS21" s="38"/>
      <c r="OT21" s="38"/>
      <c r="OU21" s="38"/>
      <c r="OV21" s="38"/>
      <c r="OW21" s="38"/>
      <c r="OX21" s="38"/>
      <c r="OY21" s="38"/>
      <c r="OZ21" s="38"/>
      <c r="PA21" s="38"/>
      <c r="PB21" s="38"/>
      <c r="PC21" s="38"/>
      <c r="PD21" s="38"/>
      <c r="PE21" s="38"/>
      <c r="PF21" s="38"/>
      <c r="PG21" s="38"/>
      <c r="PH21" s="38"/>
      <c r="PI21" s="38"/>
      <c r="PJ21" s="38"/>
      <c r="PK21" s="38"/>
      <c r="PL21" s="38"/>
      <c r="PM21" s="38"/>
      <c r="PN21" s="38"/>
      <c r="PO21" s="38"/>
      <c r="PP21" s="38"/>
      <c r="PQ21" s="38"/>
      <c r="PR21" s="38"/>
      <c r="PS21" s="38"/>
      <c r="PT21" s="38"/>
      <c r="PU21" s="38"/>
      <c r="PV21" s="38"/>
      <c r="PW21" s="38"/>
      <c r="PX21" s="38"/>
      <c r="PY21" s="38"/>
      <c r="PZ21" s="38"/>
      <c r="QA21" s="38"/>
      <c r="QB21" s="38"/>
      <c r="QC21" s="38"/>
      <c r="QD21" s="38"/>
      <c r="QE21" s="38"/>
      <c r="QF21" s="38"/>
      <c r="QG21" s="38"/>
      <c r="QH21" s="38"/>
      <c r="QI21" s="38"/>
      <c r="QJ21" s="38"/>
      <c r="QK21" s="38"/>
      <c r="QL21" s="38"/>
      <c r="QM21" s="38"/>
      <c r="QN21" s="38"/>
      <c r="QO21" s="38"/>
      <c r="QP21" s="38"/>
      <c r="QQ21" s="38"/>
      <c r="QR21" s="38"/>
      <c r="QS21" s="38"/>
      <c r="QT21" s="38"/>
      <c r="QU21" s="38"/>
      <c r="QV21" s="38"/>
      <c r="QW21" s="38"/>
      <c r="QX21" s="38"/>
      <c r="QY21" s="38"/>
      <c r="QZ21" s="38"/>
      <c r="RA21" s="38"/>
      <c r="RB21" s="38"/>
      <c r="RC21" s="38"/>
      <c r="RD21" s="38"/>
      <c r="RE21" s="38"/>
      <c r="RF21" s="38"/>
      <c r="RG21" s="38"/>
      <c r="RH21" s="38"/>
      <c r="RI21" s="38"/>
      <c r="RJ21" s="38"/>
      <c r="RK21" s="38"/>
      <c r="RL21" s="38"/>
      <c r="RM21" s="38"/>
      <c r="RN21" s="38"/>
      <c r="RO21" s="38"/>
      <c r="RP21" s="38"/>
      <c r="RQ21" s="38"/>
      <c r="RR21" s="38"/>
      <c r="RS21" s="38"/>
      <c r="RT21" s="38"/>
      <c r="RU21" s="38"/>
      <c r="RV21" s="38"/>
      <c r="RW21" s="38"/>
      <c r="RX21" s="38"/>
      <c r="RY21" s="38"/>
      <c r="RZ21" s="38"/>
      <c r="SA21" s="38"/>
      <c r="SB21" s="38"/>
      <c r="SC21" s="38"/>
      <c r="SD21" s="38"/>
      <c r="SE21" s="38"/>
      <c r="SF21" s="38"/>
      <c r="SG21" s="38"/>
      <c r="SH21" s="38"/>
      <c r="SI21" s="38"/>
      <c r="SJ21" s="38"/>
      <c r="SK21" s="38"/>
      <c r="SL21" s="38"/>
      <c r="SM21" s="38"/>
      <c r="SN21" s="38"/>
      <c r="SO21" s="38"/>
      <c r="SP21" s="38"/>
      <c r="SQ21" s="38"/>
      <c r="SR21" s="38"/>
      <c r="SS21" s="38"/>
      <c r="ST21" s="38"/>
      <c r="SU21" s="38"/>
      <c r="SV21" s="38"/>
      <c r="SW21" s="38"/>
      <c r="SX21" s="38"/>
      <c r="SY21" s="38"/>
      <c r="SZ21" s="38"/>
      <c r="TA21" s="38"/>
      <c r="TB21" s="38"/>
      <c r="TC21" s="38"/>
      <c r="TD21" s="38"/>
      <c r="TE21" s="38"/>
      <c r="TF21" s="38"/>
      <c r="TG21" s="38"/>
      <c r="TH21" s="38"/>
      <c r="TI21" s="38"/>
      <c r="TJ21" s="38"/>
      <c r="TK21" s="38"/>
      <c r="TL21" s="38"/>
      <c r="TM21" s="38"/>
      <c r="TN21" s="38"/>
      <c r="TO21" s="38"/>
      <c r="TP21" s="38"/>
      <c r="TQ21" s="38"/>
      <c r="TR21" s="38"/>
      <c r="TS21" s="38"/>
      <c r="TT21" s="38"/>
      <c r="TU21" s="38"/>
      <c r="TV21" s="38"/>
      <c r="TW21" s="38"/>
      <c r="TX21" s="38"/>
      <c r="TY21" s="38"/>
      <c r="TZ21" s="38"/>
      <c r="UA21" s="38"/>
      <c r="UB21" s="38"/>
      <c r="UC21" s="38"/>
      <c r="UD21" s="38"/>
      <c r="UE21" s="38"/>
      <c r="UF21" s="38"/>
      <c r="UG21" s="38"/>
      <c r="UH21" s="38"/>
      <c r="UI21" s="38"/>
      <c r="UJ21" s="38"/>
      <c r="UK21" s="38"/>
      <c r="UL21" s="38"/>
      <c r="UM21" s="38"/>
      <c r="UN21" s="38"/>
      <c r="UO21" s="38"/>
      <c r="UP21" s="38"/>
      <c r="UQ21" s="38"/>
      <c r="UR21" s="38"/>
      <c r="US21" s="38"/>
      <c r="UT21" s="38"/>
      <c r="UU21" s="38"/>
      <c r="UV21" s="38"/>
      <c r="UW21" s="38"/>
      <c r="UX21" s="38"/>
      <c r="UY21" s="38"/>
      <c r="UZ21" s="38"/>
      <c r="VA21" s="38"/>
      <c r="VB21" s="38"/>
      <c r="VC21" s="38"/>
      <c r="VD21" s="38"/>
      <c r="VE21" s="38"/>
      <c r="VF21" s="38"/>
      <c r="VG21" s="38"/>
      <c r="VH21" s="38"/>
      <c r="VI21" s="38"/>
      <c r="VJ21" s="38"/>
      <c r="VK21" s="38"/>
      <c r="VL21" s="38"/>
      <c r="VM21" s="38"/>
      <c r="VN21" s="38"/>
      <c r="VO21" s="38"/>
      <c r="VP21" s="38"/>
      <c r="VQ21" s="38"/>
      <c r="VR21" s="38"/>
      <c r="VS21" s="38"/>
      <c r="VT21" s="38"/>
      <c r="VU21" s="38"/>
      <c r="VV21" s="38"/>
      <c r="VW21" s="38"/>
      <c r="VX21" s="38"/>
      <c r="VY21" s="38"/>
      <c r="VZ21" s="38"/>
      <c r="WA21" s="38"/>
      <c r="WB21" s="38"/>
      <c r="WC21" s="38"/>
      <c r="WD21" s="38"/>
      <c r="WE21" s="38"/>
      <c r="WF21" s="38"/>
      <c r="WG21" s="38"/>
      <c r="WH21" s="38"/>
      <c r="WI21" s="38"/>
      <c r="WJ21" s="38"/>
      <c r="WK21" s="38"/>
      <c r="WL21" s="38"/>
      <c r="WM21" s="38"/>
      <c r="WN21" s="38"/>
      <c r="WO21" s="38"/>
      <c r="WP21" s="38"/>
      <c r="WQ21" s="38"/>
      <c r="WR21" s="38"/>
      <c r="WS21" s="38"/>
      <c r="WT21" s="38"/>
      <c r="WU21" s="38"/>
      <c r="WV21" s="38"/>
      <c r="WW21" s="38"/>
      <c r="WX21" s="38"/>
      <c r="WY21" s="38"/>
      <c r="WZ21" s="38"/>
      <c r="XA21" s="38"/>
      <c r="XB21" s="38"/>
      <c r="XC21" s="38"/>
      <c r="XD21" s="38"/>
      <c r="XE21" s="38"/>
      <c r="XF21" s="38"/>
      <c r="XG21" s="38"/>
      <c r="XH21" s="38"/>
      <c r="XI21" s="38"/>
      <c r="XJ21" s="38"/>
      <c r="XK21" s="38"/>
      <c r="XL21" s="38"/>
      <c r="XM21" s="38"/>
      <c r="XN21" s="38"/>
      <c r="XO21" s="38"/>
      <c r="XP21" s="38"/>
      <c r="XQ21" s="38"/>
      <c r="XR21" s="38"/>
      <c r="XS21" s="38"/>
      <c r="XT21" s="38"/>
      <c r="XU21" s="38"/>
      <c r="XV21" s="38"/>
      <c r="XW21" s="38"/>
      <c r="XX21" s="38"/>
      <c r="XY21" s="38"/>
      <c r="XZ21" s="38"/>
      <c r="YA21" s="38"/>
      <c r="YB21" s="38"/>
      <c r="YC21" s="38"/>
      <c r="YD21" s="38"/>
      <c r="YE21" s="38"/>
      <c r="YF21" s="38"/>
      <c r="YG21" s="38"/>
      <c r="YH21" s="38"/>
      <c r="YI21" s="38"/>
      <c r="YJ21" s="38"/>
      <c r="YK21" s="38"/>
      <c r="YL21" s="38"/>
      <c r="YM21" s="38"/>
      <c r="YN21" s="38"/>
      <c r="YO21" s="38"/>
      <c r="YP21" s="38"/>
      <c r="YQ21" s="38"/>
      <c r="YR21" s="38"/>
      <c r="YS21" s="38"/>
      <c r="YT21" s="38"/>
      <c r="YU21" s="38"/>
      <c r="YV21" s="38"/>
      <c r="YW21" s="38"/>
      <c r="YX21" s="38"/>
      <c r="YY21" s="38"/>
      <c r="YZ21" s="38"/>
      <c r="ZA21" s="38"/>
      <c r="ZB21" s="38"/>
      <c r="ZC21" s="38"/>
      <c r="ZD21" s="38"/>
      <c r="ZE21" s="38"/>
      <c r="ZF21" s="38"/>
      <c r="ZG21" s="38"/>
      <c r="ZH21" s="38"/>
      <c r="ZI21" s="38"/>
      <c r="ZJ21" s="38"/>
      <c r="ZK21" s="38"/>
      <c r="ZL21" s="38"/>
      <c r="ZM21" s="38"/>
      <c r="ZN21" s="38"/>
      <c r="ZO21" s="38"/>
      <c r="ZP21" s="38"/>
      <c r="ZQ21" s="38"/>
      <c r="ZR21" s="38"/>
      <c r="ZS21" s="38"/>
      <c r="ZT21" s="38"/>
      <c r="ZU21" s="38"/>
      <c r="ZV21" s="38"/>
      <c r="ZW21" s="38"/>
      <c r="ZX21" s="38"/>
      <c r="ZY21" s="38"/>
      <c r="ZZ21" s="38"/>
      <c r="AAA21" s="38"/>
      <c r="AAB21" s="38"/>
      <c r="AAC21" s="38"/>
      <c r="AAD21" s="38"/>
      <c r="AAE21" s="38"/>
      <c r="AAF21" s="38"/>
      <c r="AAG21" s="38"/>
      <c r="AAH21" s="38"/>
      <c r="AAI21" s="38"/>
      <c r="AAJ21" s="38"/>
      <c r="AAK21" s="38"/>
      <c r="AAL21" s="38"/>
      <c r="AAM21" s="38"/>
      <c r="AAN21" s="38"/>
      <c r="AAO21" s="38"/>
      <c r="AAP21" s="38"/>
      <c r="AAQ21" s="38"/>
      <c r="AAR21" s="38"/>
      <c r="AAS21" s="38"/>
      <c r="AAT21" s="38"/>
      <c r="AAU21" s="38"/>
      <c r="AAV21" s="38"/>
      <c r="AAW21" s="38"/>
      <c r="AAX21" s="38"/>
      <c r="AAY21" s="38"/>
      <c r="AAZ21" s="38"/>
      <c r="ABA21" s="38"/>
      <c r="ABB21" s="38"/>
      <c r="ABC21" s="38"/>
      <c r="ABD21" s="38"/>
      <c r="ABE21" s="38"/>
      <c r="ABF21" s="38"/>
      <c r="ABG21" s="38"/>
      <c r="ABH21" s="38"/>
      <c r="ABI21" s="38"/>
      <c r="ABJ21" s="38"/>
      <c r="ABK21" s="38"/>
      <c r="ABL21" s="38"/>
      <c r="ABM21" s="38"/>
      <c r="ABN21" s="38"/>
      <c r="ABO21" s="38"/>
      <c r="ABP21" s="38"/>
      <c r="ABQ21" s="38"/>
      <c r="ABR21" s="38"/>
      <c r="ABS21" s="38"/>
      <c r="ABT21" s="38"/>
      <c r="ABU21" s="38"/>
      <c r="ABV21" s="38"/>
      <c r="ABW21" s="38"/>
      <c r="ABX21" s="38"/>
      <c r="ABY21" s="38"/>
      <c r="ABZ21" s="38"/>
      <c r="ACA21" s="38"/>
      <c r="ACB21" s="38"/>
      <c r="ACC21" s="38"/>
      <c r="ACD21" s="38"/>
      <c r="ACE21" s="38"/>
      <c r="ACF21" s="38"/>
      <c r="ACG21" s="38"/>
      <c r="ACH21" s="38"/>
      <c r="ACI21" s="38"/>
      <c r="ACJ21" s="38"/>
      <c r="ACK21" s="38"/>
      <c r="ACL21" s="38"/>
      <c r="ACM21" s="38"/>
      <c r="ACN21" s="38"/>
      <c r="ACO21" s="38"/>
      <c r="ACP21" s="38"/>
      <c r="ACQ21" s="38"/>
      <c r="ACR21" s="38"/>
      <c r="ACS21" s="38"/>
      <c r="ACT21" s="38"/>
      <c r="ACU21" s="38"/>
      <c r="ACV21" s="38"/>
      <c r="ACW21" s="38"/>
      <c r="ACX21" s="38"/>
      <c r="ACY21" s="38"/>
      <c r="ACZ21" s="38"/>
      <c r="ADA21" s="38"/>
      <c r="ADB21" s="38"/>
      <c r="ADC21" s="38"/>
      <c r="ADD21" s="38"/>
      <c r="ADE21" s="38"/>
      <c r="ADF21" s="38"/>
      <c r="ADG21" s="38"/>
      <c r="ADH21" s="38"/>
      <c r="ADI21" s="38"/>
      <c r="ADJ21" s="38"/>
      <c r="ADK21" s="38"/>
      <c r="ADL21" s="38"/>
      <c r="ADM21" s="38"/>
      <c r="ADN21" s="38"/>
      <c r="ADO21" s="38"/>
      <c r="ADP21" s="38"/>
      <c r="ADQ21" s="38"/>
      <c r="ADR21" s="38"/>
      <c r="ADS21" s="38"/>
      <c r="ADT21" s="38"/>
      <c r="ADU21" s="38"/>
      <c r="ADV21" s="38"/>
      <c r="ADW21" s="38"/>
      <c r="ADX21" s="38"/>
      <c r="ADY21" s="38"/>
      <c r="ADZ21" s="38"/>
      <c r="AEA21" s="38"/>
      <c r="AEB21" s="38"/>
      <c r="AEC21" s="38"/>
      <c r="AED21" s="38"/>
      <c r="AEE21" s="38"/>
      <c r="AEF21" s="38"/>
      <c r="AEG21" s="38"/>
      <c r="AEH21" s="38"/>
      <c r="AEI21" s="38"/>
      <c r="AEJ21" s="38"/>
      <c r="AEK21" s="38"/>
      <c r="AEL21" s="38"/>
      <c r="AEM21" s="38"/>
      <c r="AEN21" s="38"/>
      <c r="AEO21" s="38"/>
      <c r="AEP21" s="38"/>
      <c r="AEQ21" s="38"/>
      <c r="AER21" s="38"/>
      <c r="AES21" s="38"/>
      <c r="AET21" s="38"/>
      <c r="AEU21" s="38"/>
      <c r="AEV21" s="38"/>
      <c r="AEW21" s="38"/>
      <c r="AEX21" s="38"/>
      <c r="AEY21" s="38"/>
      <c r="AEZ21" s="38"/>
      <c r="AFA21" s="38"/>
      <c r="AFB21" s="38"/>
      <c r="AFC21" s="38"/>
      <c r="AFD21" s="38"/>
      <c r="AFE21" s="38"/>
      <c r="AFF21" s="38"/>
      <c r="AFG21" s="38"/>
      <c r="AFH21" s="38"/>
      <c r="AFI21" s="38"/>
      <c r="AFJ21" s="38"/>
      <c r="AFK21" s="38"/>
      <c r="AFL21" s="38"/>
      <c r="AFM21" s="38"/>
      <c r="AFN21" s="38"/>
      <c r="AFO21" s="38"/>
      <c r="AFP21" s="38"/>
      <c r="AFQ21" s="38"/>
      <c r="AFR21" s="38"/>
      <c r="AFS21" s="38"/>
      <c r="AFT21" s="38"/>
      <c r="AFU21" s="38"/>
      <c r="AFV21" s="38"/>
      <c r="AFW21" s="38"/>
      <c r="AFX21" s="38"/>
      <c r="AFY21" s="38"/>
      <c r="AFZ21" s="38"/>
      <c r="AGA21" s="38"/>
      <c r="AGB21" s="38"/>
      <c r="AGC21" s="38"/>
      <c r="AGD21" s="38"/>
      <c r="AGE21" s="38"/>
      <c r="AGF21" s="38"/>
      <c r="AGG21" s="38"/>
      <c r="AGH21" s="38"/>
      <c r="AGI21" s="38"/>
      <c r="AGJ21" s="38"/>
      <c r="AGK21" s="38"/>
      <c r="AGL21" s="38"/>
      <c r="AGM21" s="38"/>
      <c r="AGN21" s="38"/>
      <c r="AGO21" s="38"/>
      <c r="AGP21" s="38"/>
      <c r="AGQ21" s="38"/>
      <c r="AGR21" s="38"/>
      <c r="AGS21" s="38"/>
      <c r="AGT21" s="38"/>
      <c r="AGU21" s="38"/>
      <c r="AGV21" s="38"/>
      <c r="AGW21" s="38"/>
      <c r="AGX21" s="38"/>
      <c r="AGY21" s="38"/>
      <c r="AGZ21" s="38"/>
      <c r="AHA21" s="38"/>
      <c r="AHB21" s="38"/>
      <c r="AHC21" s="38"/>
      <c r="AHD21" s="38"/>
      <c r="AHE21" s="38"/>
      <c r="AHF21" s="38"/>
      <c r="AHG21" s="38"/>
      <c r="AHH21" s="38"/>
      <c r="AHI21" s="38"/>
      <c r="AHJ21" s="38"/>
      <c r="AHK21" s="38"/>
      <c r="AHL21" s="38"/>
      <c r="AHM21" s="38"/>
      <c r="AHN21" s="38"/>
      <c r="AHO21" s="38"/>
      <c r="AHP21" s="38"/>
      <c r="AHQ21" s="38"/>
      <c r="AHR21" s="38"/>
      <c r="AHS21" s="38"/>
      <c r="AHT21" s="38"/>
      <c r="AHU21" s="38"/>
      <c r="AHV21" s="38"/>
      <c r="AHW21" s="38"/>
      <c r="AHX21" s="38"/>
      <c r="AHY21" s="38"/>
      <c r="AHZ21" s="38"/>
      <c r="AIA21" s="38"/>
      <c r="AIB21" s="38"/>
      <c r="AIC21" s="38"/>
      <c r="AID21" s="38"/>
      <c r="AIE21" s="38"/>
      <c r="AIF21" s="38"/>
      <c r="AIG21" s="38"/>
      <c r="AIH21" s="38"/>
      <c r="AII21" s="38"/>
      <c r="AIJ21" s="38"/>
      <c r="AIK21" s="38"/>
      <c r="AIL21" s="38"/>
      <c r="AIM21" s="38"/>
      <c r="AIN21" s="38"/>
      <c r="AIO21" s="38"/>
      <c r="AIP21" s="38"/>
      <c r="AIQ21" s="38"/>
      <c r="AIR21" s="38"/>
      <c r="AIS21" s="38"/>
      <c r="AIT21" s="38"/>
      <c r="AIU21" s="38"/>
      <c r="AIV21" s="38"/>
      <c r="AIW21" s="38"/>
      <c r="AIX21" s="38"/>
      <c r="AIY21" s="38"/>
      <c r="AIZ21" s="38"/>
      <c r="AJA21" s="38"/>
      <c r="AJB21" s="38"/>
      <c r="AJC21" s="38"/>
      <c r="AJD21" s="38"/>
      <c r="AJE21" s="38"/>
      <c r="AJF21" s="38"/>
      <c r="AJG21" s="38"/>
      <c r="AJH21" s="38"/>
      <c r="AJI21" s="38"/>
      <c r="AJJ21" s="38"/>
      <c r="AJK21" s="38"/>
      <c r="AJL21" s="38"/>
      <c r="AJM21" s="38"/>
      <c r="AJN21" s="38"/>
      <c r="AJO21" s="38"/>
      <c r="AJP21" s="38"/>
      <c r="AJQ21" s="38"/>
      <c r="AJR21" s="38"/>
      <c r="AJS21" s="38"/>
      <c r="AJT21" s="38"/>
      <c r="AJU21" s="38"/>
      <c r="AJV21" s="38"/>
      <c r="AJW21" s="38"/>
      <c r="AJX21" s="38"/>
      <c r="AJY21" s="38"/>
      <c r="AJZ21" s="38"/>
      <c r="AKA21" s="38"/>
      <c r="AKB21" s="38"/>
      <c r="AKC21" s="38"/>
      <c r="AKD21" s="38"/>
      <c r="AKE21" s="38"/>
      <c r="AKF21" s="38"/>
      <c r="AKG21" s="38"/>
      <c r="AKH21" s="38"/>
      <c r="AKI21" s="38"/>
      <c r="AKJ21" s="38"/>
      <c r="AKK21" s="38"/>
      <c r="AKL21" s="38"/>
      <c r="AKM21" s="38"/>
      <c r="AKN21" s="38"/>
      <c r="AKO21" s="38"/>
      <c r="AKP21" s="38"/>
      <c r="AKQ21" s="38"/>
      <c r="AKR21" s="38"/>
      <c r="AKS21" s="38"/>
      <c r="AKT21" s="38"/>
      <c r="AKU21" s="38"/>
      <c r="AKV21" s="38"/>
      <c r="AKW21" s="38"/>
      <c r="AKX21" s="38"/>
      <c r="AKY21" s="38"/>
      <c r="AKZ21" s="38"/>
      <c r="ALA21" s="38"/>
      <c r="ALB21" s="38"/>
      <c r="ALC21" s="38"/>
      <c r="ALD21" s="38"/>
      <c r="ALE21" s="38"/>
      <c r="ALF21" s="38"/>
      <c r="ALG21" s="38"/>
      <c r="ALH21" s="38"/>
      <c r="ALI21" s="38"/>
    </row>
    <row r="22" spans="2:997" x14ac:dyDescent="0.2">
      <c r="B22" s="40" t="s">
        <v>364</v>
      </c>
      <c r="C22" s="40"/>
      <c r="D22" s="41" t="s">
        <v>358</v>
      </c>
      <c r="E22" s="43">
        <v>-65</v>
      </c>
      <c r="F22" s="43"/>
      <c r="G22" s="38"/>
      <c r="H22" s="40" t="s">
        <v>389</v>
      </c>
      <c r="I22" s="40"/>
      <c r="J22" s="41" t="s">
        <v>391</v>
      </c>
      <c r="K22" s="42">
        <v>-22.01</v>
      </c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38"/>
      <c r="AL22" s="38"/>
      <c r="AM22" s="38"/>
      <c r="AN22" s="38"/>
      <c r="AO22" s="38"/>
      <c r="AP22" s="38"/>
      <c r="AQ22" s="38"/>
      <c r="AR22" s="38"/>
      <c r="AS22" s="38"/>
      <c r="AT22" s="38"/>
      <c r="AU22" s="38"/>
      <c r="AV22" s="38"/>
      <c r="AW22" s="38"/>
      <c r="AX22" s="38"/>
      <c r="AY22" s="38"/>
      <c r="AZ22" s="38"/>
      <c r="BA22" s="38"/>
      <c r="BB22" s="38"/>
      <c r="BC22" s="38"/>
      <c r="BD22" s="38"/>
      <c r="BE22" s="38"/>
      <c r="BF22" s="38"/>
      <c r="BG22" s="38"/>
      <c r="BH22" s="38"/>
      <c r="BI22" s="38"/>
      <c r="BJ22" s="38"/>
      <c r="BK22" s="38"/>
      <c r="BL22" s="38"/>
      <c r="BM22" s="38"/>
      <c r="BN22" s="38"/>
      <c r="BO22" s="38"/>
      <c r="BP22" s="38"/>
      <c r="BQ22" s="38"/>
      <c r="BR22" s="38"/>
      <c r="BS22" s="38"/>
      <c r="BT22" s="38"/>
      <c r="BU22" s="38"/>
      <c r="BV22" s="38"/>
      <c r="BW22" s="38"/>
      <c r="BX22" s="38"/>
      <c r="BY22" s="38"/>
      <c r="BZ22" s="38"/>
      <c r="CA22" s="38"/>
      <c r="CB22" s="38"/>
      <c r="CC22" s="38"/>
      <c r="CD22" s="38"/>
      <c r="CE22" s="38"/>
      <c r="CF22" s="38"/>
      <c r="CG22" s="38"/>
      <c r="CH22" s="38"/>
      <c r="CI22" s="38"/>
      <c r="CJ22" s="38"/>
      <c r="CK22" s="38"/>
      <c r="CL22" s="38"/>
      <c r="CM22" s="38"/>
      <c r="CN22" s="38"/>
      <c r="CO22" s="38"/>
      <c r="CP22" s="38"/>
      <c r="CQ22" s="38"/>
      <c r="CR22" s="38"/>
      <c r="CS22" s="38"/>
      <c r="CT22" s="38"/>
      <c r="CU22" s="38"/>
      <c r="CV22" s="38"/>
      <c r="CW22" s="38"/>
      <c r="CX22" s="38"/>
      <c r="CY22" s="38"/>
      <c r="CZ22" s="38"/>
      <c r="DA22" s="38"/>
      <c r="DB22" s="38"/>
      <c r="DC22" s="38"/>
      <c r="DD22" s="38"/>
      <c r="DE22" s="38"/>
      <c r="DF22" s="38"/>
      <c r="DG22" s="38"/>
      <c r="DH22" s="38"/>
      <c r="DI22" s="38"/>
      <c r="DJ22" s="38"/>
      <c r="DK22" s="38"/>
      <c r="DL22" s="38"/>
      <c r="DM22" s="38"/>
      <c r="DN22" s="38"/>
      <c r="DO22" s="38"/>
      <c r="DP22" s="38"/>
      <c r="DQ22" s="38"/>
      <c r="DR22" s="38"/>
      <c r="DS22" s="38"/>
      <c r="DT22" s="38"/>
      <c r="DU22" s="38"/>
      <c r="DV22" s="38"/>
      <c r="DW22" s="38"/>
      <c r="DX22" s="38"/>
      <c r="DY22" s="38"/>
      <c r="DZ22" s="38"/>
      <c r="EA22" s="38"/>
      <c r="EB22" s="38"/>
      <c r="EC22" s="38"/>
      <c r="ED22" s="38"/>
      <c r="EE22" s="38"/>
      <c r="EF22" s="38"/>
      <c r="EG22" s="38"/>
      <c r="EH22" s="38"/>
      <c r="EI22" s="38"/>
      <c r="EJ22" s="38"/>
      <c r="EK22" s="38"/>
      <c r="EL22" s="38"/>
      <c r="EM22" s="38"/>
      <c r="EN22" s="38"/>
      <c r="EO22" s="38"/>
      <c r="EP22" s="38"/>
      <c r="EQ22" s="38"/>
      <c r="ER22" s="38"/>
      <c r="ES22" s="38"/>
      <c r="ET22" s="38"/>
      <c r="EU22" s="38"/>
      <c r="EV22" s="38"/>
      <c r="EW22" s="38"/>
      <c r="EX22" s="38"/>
      <c r="EY22" s="38"/>
      <c r="EZ22" s="38"/>
      <c r="FA22" s="38"/>
      <c r="FB22" s="38"/>
      <c r="FC22" s="38"/>
      <c r="FD22" s="38"/>
      <c r="FE22" s="38"/>
      <c r="FF22" s="38"/>
      <c r="FG22" s="38"/>
      <c r="FH22" s="38"/>
      <c r="FI22" s="38"/>
      <c r="FJ22" s="38"/>
      <c r="FK22" s="38"/>
      <c r="FL22" s="38"/>
      <c r="FM22" s="38"/>
      <c r="FN22" s="38"/>
      <c r="FO22" s="38"/>
      <c r="FP22" s="38"/>
      <c r="FQ22" s="38"/>
      <c r="FR22" s="38"/>
      <c r="FS22" s="38"/>
      <c r="FT22" s="38"/>
      <c r="FU22" s="38"/>
      <c r="FV22" s="38"/>
      <c r="FW22" s="38"/>
      <c r="FX22" s="38"/>
      <c r="FY22" s="38"/>
      <c r="FZ22" s="38"/>
      <c r="GA22" s="38"/>
      <c r="GB22" s="38"/>
      <c r="GC22" s="38"/>
      <c r="GD22" s="38"/>
      <c r="GE22" s="38"/>
      <c r="GF22" s="38"/>
      <c r="GG22" s="38"/>
      <c r="GH22" s="38"/>
      <c r="GI22" s="38"/>
      <c r="GJ22" s="38"/>
      <c r="GK22" s="38"/>
      <c r="GL22" s="38"/>
      <c r="GM22" s="38"/>
      <c r="GN22" s="38"/>
      <c r="GO22" s="38"/>
      <c r="GP22" s="38"/>
      <c r="GQ22" s="38"/>
      <c r="GR22" s="38"/>
      <c r="GS22" s="38"/>
      <c r="GT22" s="38"/>
      <c r="GU22" s="38"/>
      <c r="GV22" s="38"/>
      <c r="GW22" s="38"/>
      <c r="GX22" s="38"/>
      <c r="GY22" s="38"/>
      <c r="GZ22" s="38"/>
      <c r="HA22" s="38"/>
      <c r="HB22" s="38"/>
      <c r="HC22" s="38"/>
      <c r="HD22" s="38"/>
      <c r="HE22" s="38"/>
      <c r="HF22" s="38"/>
      <c r="HG22" s="38"/>
      <c r="HH22" s="38"/>
      <c r="HI22" s="38"/>
      <c r="HJ22" s="38"/>
      <c r="HK22" s="38"/>
      <c r="HL22" s="38"/>
      <c r="HM22" s="38"/>
      <c r="HN22" s="38"/>
      <c r="HO22" s="38"/>
      <c r="HP22" s="38"/>
      <c r="HQ22" s="38"/>
      <c r="HR22" s="38"/>
      <c r="HS22" s="38"/>
      <c r="HT22" s="38"/>
      <c r="HU22" s="38"/>
      <c r="HV22" s="38"/>
      <c r="HW22" s="38"/>
      <c r="HX22" s="38"/>
      <c r="HY22" s="38"/>
      <c r="HZ22" s="38"/>
      <c r="IA22" s="38"/>
      <c r="IB22" s="38"/>
      <c r="IC22" s="38"/>
      <c r="ID22" s="38"/>
      <c r="IE22" s="38"/>
      <c r="IF22" s="38"/>
      <c r="IG22" s="38"/>
      <c r="IH22" s="38"/>
      <c r="II22" s="38"/>
      <c r="IJ22" s="38"/>
      <c r="IK22" s="38"/>
      <c r="IL22" s="38"/>
      <c r="IM22" s="38"/>
      <c r="IN22" s="38"/>
      <c r="IO22" s="38"/>
      <c r="IP22" s="38"/>
      <c r="IQ22" s="38"/>
      <c r="IR22" s="38"/>
      <c r="IS22" s="38"/>
      <c r="IT22" s="38"/>
      <c r="IU22" s="38"/>
      <c r="IV22" s="38"/>
      <c r="IW22" s="38"/>
      <c r="IX22" s="38"/>
      <c r="IY22" s="38"/>
      <c r="IZ22" s="38"/>
      <c r="JA22" s="38"/>
      <c r="JB22" s="38"/>
      <c r="JC22" s="38"/>
      <c r="JD22" s="38"/>
      <c r="JE22" s="38"/>
      <c r="JF22" s="38"/>
      <c r="JG22" s="38"/>
      <c r="JH22" s="38"/>
      <c r="JI22" s="38"/>
      <c r="JJ22" s="38"/>
      <c r="JK22" s="38"/>
      <c r="JL22" s="38"/>
      <c r="JM22" s="38"/>
      <c r="JN22" s="38"/>
      <c r="JO22" s="38"/>
      <c r="JP22" s="38"/>
      <c r="JQ22" s="38"/>
      <c r="JR22" s="38"/>
      <c r="JS22" s="38"/>
      <c r="JT22" s="38"/>
      <c r="JU22" s="38"/>
      <c r="JV22" s="38"/>
      <c r="JW22" s="38"/>
      <c r="JX22" s="38"/>
      <c r="JY22" s="38"/>
      <c r="JZ22" s="38"/>
      <c r="KA22" s="38"/>
      <c r="KB22" s="38"/>
      <c r="KC22" s="38"/>
      <c r="KD22" s="38"/>
      <c r="KE22" s="38"/>
      <c r="KF22" s="38"/>
      <c r="KG22" s="38"/>
      <c r="KH22" s="38"/>
      <c r="KI22" s="38"/>
      <c r="KJ22" s="38"/>
      <c r="KK22" s="38"/>
      <c r="KL22" s="38"/>
      <c r="KM22" s="38"/>
      <c r="KN22" s="38"/>
      <c r="KO22" s="38"/>
      <c r="KP22" s="38"/>
      <c r="KQ22" s="38"/>
      <c r="KR22" s="38"/>
      <c r="KS22" s="38"/>
      <c r="KT22" s="38"/>
      <c r="KU22" s="38"/>
      <c r="KV22" s="38"/>
      <c r="KW22" s="38"/>
      <c r="KX22" s="38"/>
      <c r="KY22" s="38"/>
      <c r="KZ22" s="38"/>
      <c r="LA22" s="38"/>
      <c r="LB22" s="38"/>
      <c r="LC22" s="38"/>
      <c r="LD22" s="38"/>
      <c r="LE22" s="38"/>
      <c r="LF22" s="38"/>
      <c r="LG22" s="38"/>
      <c r="LH22" s="38"/>
      <c r="LI22" s="38"/>
      <c r="LJ22" s="38"/>
      <c r="LK22" s="38"/>
      <c r="LL22" s="38"/>
      <c r="LM22" s="38"/>
      <c r="LN22" s="38"/>
      <c r="LO22" s="38"/>
      <c r="LP22" s="38"/>
      <c r="LQ22" s="38"/>
      <c r="LR22" s="38"/>
      <c r="LS22" s="38"/>
      <c r="LT22" s="38"/>
      <c r="LU22" s="38"/>
      <c r="LV22" s="38"/>
      <c r="LW22" s="38"/>
      <c r="LX22" s="38"/>
      <c r="LY22" s="38"/>
      <c r="LZ22" s="38"/>
      <c r="MA22" s="38"/>
      <c r="MB22" s="38"/>
      <c r="MC22" s="38"/>
      <c r="MD22" s="38"/>
      <c r="ME22" s="38"/>
      <c r="MF22" s="38"/>
      <c r="MG22" s="38"/>
      <c r="MH22" s="38"/>
      <c r="MI22" s="38"/>
      <c r="MJ22" s="38"/>
      <c r="MK22" s="38"/>
      <c r="ML22" s="38"/>
      <c r="MM22" s="38"/>
      <c r="MN22" s="38"/>
      <c r="MO22" s="38"/>
      <c r="MP22" s="38"/>
      <c r="MQ22" s="38"/>
      <c r="MR22" s="38"/>
      <c r="MS22" s="38"/>
      <c r="MT22" s="38"/>
      <c r="MU22" s="38"/>
      <c r="MV22" s="38"/>
      <c r="MW22" s="38"/>
      <c r="MX22" s="38"/>
      <c r="MY22" s="38"/>
      <c r="MZ22" s="38"/>
      <c r="NA22" s="38"/>
      <c r="NB22" s="38"/>
      <c r="NC22" s="38"/>
      <c r="ND22" s="38"/>
      <c r="NE22" s="38"/>
      <c r="NF22" s="38"/>
      <c r="NG22" s="38"/>
      <c r="NH22" s="38"/>
      <c r="NI22" s="38"/>
      <c r="NJ22" s="38"/>
      <c r="NK22" s="38"/>
      <c r="NL22" s="38"/>
      <c r="NM22" s="38"/>
      <c r="NN22" s="38"/>
      <c r="NO22" s="38"/>
      <c r="NP22" s="38"/>
      <c r="NQ22" s="38"/>
      <c r="NR22" s="38"/>
      <c r="NS22" s="38"/>
      <c r="NT22" s="38"/>
      <c r="NU22" s="38"/>
      <c r="NV22" s="38"/>
      <c r="NW22" s="38"/>
      <c r="NX22" s="38"/>
      <c r="NY22" s="38"/>
      <c r="NZ22" s="38"/>
      <c r="OA22" s="38"/>
      <c r="OB22" s="38"/>
      <c r="OC22" s="38"/>
      <c r="OD22" s="38"/>
      <c r="OE22" s="38"/>
      <c r="OF22" s="38"/>
      <c r="OG22" s="38"/>
      <c r="OH22" s="38"/>
      <c r="OI22" s="38"/>
      <c r="OJ22" s="38"/>
      <c r="OK22" s="38"/>
      <c r="OL22" s="38"/>
      <c r="OM22" s="38"/>
      <c r="ON22" s="38"/>
      <c r="OO22" s="38"/>
      <c r="OP22" s="38"/>
      <c r="OQ22" s="38"/>
      <c r="OR22" s="38"/>
      <c r="OS22" s="38"/>
      <c r="OT22" s="38"/>
      <c r="OU22" s="38"/>
      <c r="OV22" s="38"/>
      <c r="OW22" s="38"/>
      <c r="OX22" s="38"/>
      <c r="OY22" s="38"/>
      <c r="OZ22" s="38"/>
      <c r="PA22" s="38"/>
      <c r="PB22" s="38"/>
      <c r="PC22" s="38"/>
      <c r="PD22" s="38"/>
      <c r="PE22" s="38"/>
      <c r="PF22" s="38"/>
      <c r="PG22" s="38"/>
      <c r="PH22" s="38"/>
      <c r="PI22" s="38"/>
      <c r="PJ22" s="38"/>
      <c r="PK22" s="38"/>
      <c r="PL22" s="38"/>
      <c r="PM22" s="38"/>
      <c r="PN22" s="38"/>
      <c r="PO22" s="38"/>
      <c r="PP22" s="38"/>
      <c r="PQ22" s="38"/>
      <c r="PR22" s="38"/>
      <c r="PS22" s="38"/>
      <c r="PT22" s="38"/>
      <c r="PU22" s="38"/>
      <c r="PV22" s="38"/>
      <c r="PW22" s="38"/>
      <c r="PX22" s="38"/>
      <c r="PY22" s="38"/>
      <c r="PZ22" s="38"/>
      <c r="QA22" s="38"/>
      <c r="QB22" s="38"/>
      <c r="QC22" s="38"/>
      <c r="QD22" s="38"/>
      <c r="QE22" s="38"/>
      <c r="QF22" s="38"/>
      <c r="QG22" s="38"/>
      <c r="QH22" s="38"/>
      <c r="QI22" s="38"/>
      <c r="QJ22" s="38"/>
      <c r="QK22" s="38"/>
      <c r="QL22" s="38"/>
      <c r="QM22" s="38"/>
      <c r="QN22" s="38"/>
      <c r="QO22" s="38"/>
      <c r="QP22" s="38"/>
      <c r="QQ22" s="38"/>
      <c r="QR22" s="38"/>
      <c r="QS22" s="38"/>
      <c r="QT22" s="38"/>
      <c r="QU22" s="38"/>
      <c r="QV22" s="38"/>
      <c r="QW22" s="38"/>
      <c r="QX22" s="38"/>
      <c r="QY22" s="38"/>
      <c r="QZ22" s="38"/>
      <c r="RA22" s="38"/>
      <c r="RB22" s="38"/>
      <c r="RC22" s="38"/>
      <c r="RD22" s="38"/>
      <c r="RE22" s="38"/>
      <c r="RF22" s="38"/>
      <c r="RG22" s="38"/>
      <c r="RH22" s="38"/>
      <c r="RI22" s="38"/>
      <c r="RJ22" s="38"/>
      <c r="RK22" s="38"/>
      <c r="RL22" s="38"/>
      <c r="RM22" s="38"/>
      <c r="RN22" s="38"/>
      <c r="RO22" s="38"/>
      <c r="RP22" s="38"/>
      <c r="RQ22" s="38"/>
      <c r="RR22" s="38"/>
      <c r="RS22" s="38"/>
      <c r="RT22" s="38"/>
      <c r="RU22" s="38"/>
      <c r="RV22" s="38"/>
      <c r="RW22" s="38"/>
      <c r="RX22" s="38"/>
      <c r="RY22" s="38"/>
      <c r="RZ22" s="38"/>
      <c r="SA22" s="38"/>
      <c r="SB22" s="38"/>
      <c r="SC22" s="38"/>
      <c r="SD22" s="38"/>
      <c r="SE22" s="38"/>
      <c r="SF22" s="38"/>
      <c r="SG22" s="38"/>
      <c r="SH22" s="38"/>
      <c r="SI22" s="38"/>
      <c r="SJ22" s="38"/>
      <c r="SK22" s="38"/>
      <c r="SL22" s="38"/>
      <c r="SM22" s="38"/>
      <c r="SN22" s="38"/>
      <c r="SO22" s="38"/>
      <c r="SP22" s="38"/>
      <c r="SQ22" s="38"/>
      <c r="SR22" s="38"/>
      <c r="SS22" s="38"/>
      <c r="ST22" s="38"/>
      <c r="SU22" s="38"/>
      <c r="SV22" s="38"/>
      <c r="SW22" s="38"/>
      <c r="SX22" s="38"/>
      <c r="SY22" s="38"/>
      <c r="SZ22" s="38"/>
      <c r="TA22" s="38"/>
      <c r="TB22" s="38"/>
      <c r="TC22" s="38"/>
      <c r="TD22" s="38"/>
      <c r="TE22" s="38"/>
      <c r="TF22" s="38"/>
      <c r="TG22" s="38"/>
      <c r="TH22" s="38"/>
      <c r="TI22" s="38"/>
      <c r="TJ22" s="38"/>
      <c r="TK22" s="38"/>
      <c r="TL22" s="38"/>
      <c r="TM22" s="38"/>
      <c r="TN22" s="38"/>
      <c r="TO22" s="38"/>
      <c r="TP22" s="38"/>
      <c r="TQ22" s="38"/>
      <c r="TR22" s="38"/>
      <c r="TS22" s="38"/>
      <c r="TT22" s="38"/>
      <c r="TU22" s="38"/>
      <c r="TV22" s="38"/>
      <c r="TW22" s="38"/>
      <c r="TX22" s="38"/>
      <c r="TY22" s="38"/>
      <c r="TZ22" s="38"/>
      <c r="UA22" s="38"/>
      <c r="UB22" s="38"/>
      <c r="UC22" s="38"/>
      <c r="UD22" s="38"/>
      <c r="UE22" s="38"/>
      <c r="UF22" s="38"/>
      <c r="UG22" s="38"/>
      <c r="UH22" s="38"/>
      <c r="UI22" s="38"/>
      <c r="UJ22" s="38"/>
      <c r="UK22" s="38"/>
      <c r="UL22" s="38"/>
      <c r="UM22" s="38"/>
      <c r="UN22" s="38"/>
      <c r="UO22" s="38"/>
      <c r="UP22" s="38"/>
      <c r="UQ22" s="38"/>
      <c r="UR22" s="38"/>
      <c r="US22" s="38"/>
      <c r="UT22" s="38"/>
      <c r="UU22" s="38"/>
      <c r="UV22" s="38"/>
      <c r="UW22" s="38"/>
      <c r="UX22" s="38"/>
      <c r="UY22" s="38"/>
      <c r="UZ22" s="38"/>
      <c r="VA22" s="38"/>
      <c r="VB22" s="38"/>
      <c r="VC22" s="38"/>
      <c r="VD22" s="38"/>
      <c r="VE22" s="38"/>
      <c r="VF22" s="38"/>
      <c r="VG22" s="38"/>
      <c r="VH22" s="38"/>
      <c r="VI22" s="38"/>
      <c r="VJ22" s="38"/>
      <c r="VK22" s="38"/>
      <c r="VL22" s="38"/>
      <c r="VM22" s="38"/>
      <c r="VN22" s="38"/>
      <c r="VO22" s="38"/>
      <c r="VP22" s="38"/>
      <c r="VQ22" s="38"/>
      <c r="VR22" s="38"/>
      <c r="VS22" s="38"/>
      <c r="VT22" s="38"/>
      <c r="VU22" s="38"/>
      <c r="VV22" s="38"/>
      <c r="VW22" s="38"/>
      <c r="VX22" s="38"/>
      <c r="VY22" s="38"/>
      <c r="VZ22" s="38"/>
      <c r="WA22" s="38"/>
      <c r="WB22" s="38"/>
      <c r="WC22" s="38"/>
      <c r="WD22" s="38"/>
      <c r="WE22" s="38"/>
      <c r="WF22" s="38"/>
      <c r="WG22" s="38"/>
      <c r="WH22" s="38"/>
      <c r="WI22" s="38"/>
      <c r="WJ22" s="38"/>
      <c r="WK22" s="38"/>
      <c r="WL22" s="38"/>
      <c r="WM22" s="38"/>
      <c r="WN22" s="38"/>
      <c r="WO22" s="38"/>
      <c r="WP22" s="38"/>
      <c r="WQ22" s="38"/>
      <c r="WR22" s="38"/>
      <c r="WS22" s="38"/>
      <c r="WT22" s="38"/>
      <c r="WU22" s="38"/>
      <c r="WV22" s="38"/>
      <c r="WW22" s="38"/>
      <c r="WX22" s="38"/>
      <c r="WY22" s="38"/>
      <c r="WZ22" s="38"/>
      <c r="XA22" s="38"/>
      <c r="XB22" s="38"/>
      <c r="XC22" s="38"/>
      <c r="XD22" s="38"/>
      <c r="XE22" s="38"/>
      <c r="XF22" s="38"/>
      <c r="XG22" s="38"/>
      <c r="XH22" s="38"/>
      <c r="XI22" s="38"/>
      <c r="XJ22" s="38"/>
      <c r="XK22" s="38"/>
      <c r="XL22" s="38"/>
      <c r="XM22" s="38"/>
      <c r="XN22" s="38"/>
      <c r="XO22" s="38"/>
      <c r="XP22" s="38"/>
      <c r="XQ22" s="38"/>
      <c r="XR22" s="38"/>
      <c r="XS22" s="38"/>
      <c r="XT22" s="38"/>
      <c r="XU22" s="38"/>
      <c r="XV22" s="38"/>
      <c r="XW22" s="38"/>
      <c r="XX22" s="38"/>
      <c r="XY22" s="38"/>
      <c r="XZ22" s="38"/>
      <c r="YA22" s="38"/>
      <c r="YB22" s="38"/>
      <c r="YC22" s="38"/>
      <c r="YD22" s="38"/>
      <c r="YE22" s="38"/>
      <c r="YF22" s="38"/>
      <c r="YG22" s="38"/>
      <c r="YH22" s="38"/>
      <c r="YI22" s="38"/>
      <c r="YJ22" s="38"/>
      <c r="YK22" s="38"/>
      <c r="YL22" s="38"/>
      <c r="YM22" s="38"/>
      <c r="YN22" s="38"/>
      <c r="YO22" s="38"/>
      <c r="YP22" s="38"/>
      <c r="YQ22" s="38"/>
      <c r="YR22" s="38"/>
      <c r="YS22" s="38"/>
      <c r="YT22" s="38"/>
      <c r="YU22" s="38"/>
      <c r="YV22" s="38"/>
      <c r="YW22" s="38"/>
      <c r="YX22" s="38"/>
      <c r="YY22" s="38"/>
      <c r="YZ22" s="38"/>
      <c r="ZA22" s="38"/>
      <c r="ZB22" s="38"/>
      <c r="ZC22" s="38"/>
      <c r="ZD22" s="38"/>
      <c r="ZE22" s="38"/>
      <c r="ZF22" s="38"/>
      <c r="ZG22" s="38"/>
      <c r="ZH22" s="38"/>
      <c r="ZI22" s="38"/>
      <c r="ZJ22" s="38"/>
      <c r="ZK22" s="38"/>
      <c r="ZL22" s="38"/>
      <c r="ZM22" s="38"/>
      <c r="ZN22" s="38"/>
      <c r="ZO22" s="38"/>
      <c r="ZP22" s="38"/>
      <c r="ZQ22" s="38"/>
      <c r="ZR22" s="38"/>
      <c r="ZS22" s="38"/>
      <c r="ZT22" s="38"/>
      <c r="ZU22" s="38"/>
      <c r="ZV22" s="38"/>
      <c r="ZW22" s="38"/>
      <c r="ZX22" s="38"/>
      <c r="ZY22" s="38"/>
      <c r="ZZ22" s="38"/>
      <c r="AAA22" s="38"/>
      <c r="AAB22" s="38"/>
      <c r="AAC22" s="38"/>
      <c r="AAD22" s="38"/>
      <c r="AAE22" s="38"/>
      <c r="AAF22" s="38"/>
      <c r="AAG22" s="38"/>
      <c r="AAH22" s="38"/>
      <c r="AAI22" s="38"/>
      <c r="AAJ22" s="38"/>
      <c r="AAK22" s="38"/>
      <c r="AAL22" s="38"/>
      <c r="AAM22" s="38"/>
      <c r="AAN22" s="38"/>
      <c r="AAO22" s="38"/>
      <c r="AAP22" s="38"/>
      <c r="AAQ22" s="38"/>
      <c r="AAR22" s="38"/>
      <c r="AAS22" s="38"/>
      <c r="AAT22" s="38"/>
      <c r="AAU22" s="38"/>
      <c r="AAV22" s="38"/>
      <c r="AAW22" s="38"/>
      <c r="AAX22" s="38"/>
      <c r="AAY22" s="38"/>
      <c r="AAZ22" s="38"/>
      <c r="ABA22" s="38"/>
      <c r="ABB22" s="38"/>
      <c r="ABC22" s="38"/>
      <c r="ABD22" s="38"/>
      <c r="ABE22" s="38"/>
      <c r="ABF22" s="38"/>
      <c r="ABG22" s="38"/>
      <c r="ABH22" s="38"/>
      <c r="ABI22" s="38"/>
      <c r="ABJ22" s="38"/>
      <c r="ABK22" s="38"/>
      <c r="ABL22" s="38"/>
      <c r="ABM22" s="38"/>
      <c r="ABN22" s="38"/>
      <c r="ABO22" s="38"/>
      <c r="ABP22" s="38"/>
      <c r="ABQ22" s="38"/>
      <c r="ABR22" s="38"/>
      <c r="ABS22" s="38"/>
      <c r="ABT22" s="38"/>
      <c r="ABU22" s="38"/>
      <c r="ABV22" s="38"/>
      <c r="ABW22" s="38"/>
      <c r="ABX22" s="38"/>
      <c r="ABY22" s="38"/>
      <c r="ABZ22" s="38"/>
      <c r="ACA22" s="38"/>
      <c r="ACB22" s="38"/>
      <c r="ACC22" s="38"/>
      <c r="ACD22" s="38"/>
      <c r="ACE22" s="38"/>
      <c r="ACF22" s="38"/>
      <c r="ACG22" s="38"/>
      <c r="ACH22" s="38"/>
      <c r="ACI22" s="38"/>
      <c r="ACJ22" s="38"/>
      <c r="ACK22" s="38"/>
      <c r="ACL22" s="38"/>
      <c r="ACM22" s="38"/>
      <c r="ACN22" s="38"/>
      <c r="ACO22" s="38"/>
      <c r="ACP22" s="38"/>
      <c r="ACQ22" s="38"/>
      <c r="ACR22" s="38"/>
      <c r="ACS22" s="38"/>
      <c r="ACT22" s="38"/>
      <c r="ACU22" s="38"/>
      <c r="ACV22" s="38"/>
      <c r="ACW22" s="38"/>
      <c r="ACX22" s="38"/>
      <c r="ACY22" s="38"/>
      <c r="ACZ22" s="38"/>
      <c r="ADA22" s="38"/>
      <c r="ADB22" s="38"/>
      <c r="ADC22" s="38"/>
      <c r="ADD22" s="38"/>
      <c r="ADE22" s="38"/>
      <c r="ADF22" s="38"/>
      <c r="ADG22" s="38"/>
      <c r="ADH22" s="38"/>
      <c r="ADI22" s="38"/>
      <c r="ADJ22" s="38"/>
      <c r="ADK22" s="38"/>
      <c r="ADL22" s="38"/>
      <c r="ADM22" s="38"/>
      <c r="ADN22" s="38"/>
      <c r="ADO22" s="38"/>
      <c r="ADP22" s="38"/>
      <c r="ADQ22" s="38"/>
      <c r="ADR22" s="38"/>
      <c r="ADS22" s="38"/>
      <c r="ADT22" s="38"/>
      <c r="ADU22" s="38"/>
      <c r="ADV22" s="38"/>
      <c r="ADW22" s="38"/>
      <c r="ADX22" s="38"/>
      <c r="ADY22" s="38"/>
      <c r="ADZ22" s="38"/>
      <c r="AEA22" s="38"/>
      <c r="AEB22" s="38"/>
      <c r="AEC22" s="38"/>
      <c r="AED22" s="38"/>
      <c r="AEE22" s="38"/>
      <c r="AEF22" s="38"/>
      <c r="AEG22" s="38"/>
      <c r="AEH22" s="38"/>
      <c r="AEI22" s="38"/>
      <c r="AEJ22" s="38"/>
      <c r="AEK22" s="38"/>
      <c r="AEL22" s="38"/>
      <c r="AEM22" s="38"/>
      <c r="AEN22" s="38"/>
      <c r="AEO22" s="38"/>
      <c r="AEP22" s="38"/>
      <c r="AEQ22" s="38"/>
      <c r="AER22" s="38"/>
      <c r="AES22" s="38"/>
      <c r="AET22" s="38"/>
      <c r="AEU22" s="38"/>
      <c r="AEV22" s="38"/>
      <c r="AEW22" s="38"/>
      <c r="AEX22" s="38"/>
      <c r="AEY22" s="38"/>
      <c r="AEZ22" s="38"/>
      <c r="AFA22" s="38"/>
      <c r="AFB22" s="38"/>
      <c r="AFC22" s="38"/>
      <c r="AFD22" s="38"/>
      <c r="AFE22" s="38"/>
      <c r="AFF22" s="38"/>
      <c r="AFG22" s="38"/>
      <c r="AFH22" s="38"/>
      <c r="AFI22" s="38"/>
      <c r="AFJ22" s="38"/>
      <c r="AFK22" s="38"/>
      <c r="AFL22" s="38"/>
      <c r="AFM22" s="38"/>
      <c r="AFN22" s="38"/>
      <c r="AFO22" s="38"/>
      <c r="AFP22" s="38"/>
      <c r="AFQ22" s="38"/>
      <c r="AFR22" s="38"/>
      <c r="AFS22" s="38"/>
      <c r="AFT22" s="38"/>
      <c r="AFU22" s="38"/>
      <c r="AFV22" s="38"/>
      <c r="AFW22" s="38"/>
      <c r="AFX22" s="38"/>
      <c r="AFY22" s="38"/>
      <c r="AFZ22" s="38"/>
      <c r="AGA22" s="38"/>
      <c r="AGB22" s="38"/>
      <c r="AGC22" s="38"/>
      <c r="AGD22" s="38"/>
      <c r="AGE22" s="38"/>
      <c r="AGF22" s="38"/>
      <c r="AGG22" s="38"/>
      <c r="AGH22" s="38"/>
      <c r="AGI22" s="38"/>
      <c r="AGJ22" s="38"/>
      <c r="AGK22" s="38"/>
      <c r="AGL22" s="38"/>
      <c r="AGM22" s="38"/>
      <c r="AGN22" s="38"/>
      <c r="AGO22" s="38"/>
      <c r="AGP22" s="38"/>
      <c r="AGQ22" s="38"/>
      <c r="AGR22" s="38"/>
      <c r="AGS22" s="38"/>
      <c r="AGT22" s="38"/>
      <c r="AGU22" s="38"/>
      <c r="AGV22" s="38"/>
      <c r="AGW22" s="38"/>
      <c r="AGX22" s="38"/>
      <c r="AGY22" s="38"/>
      <c r="AGZ22" s="38"/>
      <c r="AHA22" s="38"/>
      <c r="AHB22" s="38"/>
      <c r="AHC22" s="38"/>
      <c r="AHD22" s="38"/>
      <c r="AHE22" s="38"/>
      <c r="AHF22" s="38"/>
      <c r="AHG22" s="38"/>
      <c r="AHH22" s="38"/>
      <c r="AHI22" s="38"/>
      <c r="AHJ22" s="38"/>
      <c r="AHK22" s="38"/>
      <c r="AHL22" s="38"/>
      <c r="AHM22" s="38"/>
      <c r="AHN22" s="38"/>
      <c r="AHO22" s="38"/>
      <c r="AHP22" s="38"/>
      <c r="AHQ22" s="38"/>
      <c r="AHR22" s="38"/>
      <c r="AHS22" s="38"/>
      <c r="AHT22" s="38"/>
      <c r="AHU22" s="38"/>
      <c r="AHV22" s="38"/>
      <c r="AHW22" s="38"/>
      <c r="AHX22" s="38"/>
      <c r="AHY22" s="38"/>
      <c r="AHZ22" s="38"/>
      <c r="AIA22" s="38"/>
      <c r="AIB22" s="38"/>
      <c r="AIC22" s="38"/>
      <c r="AID22" s="38"/>
      <c r="AIE22" s="38"/>
      <c r="AIF22" s="38"/>
      <c r="AIG22" s="38"/>
      <c r="AIH22" s="38"/>
      <c r="AII22" s="38"/>
      <c r="AIJ22" s="38"/>
      <c r="AIK22" s="38"/>
      <c r="AIL22" s="38"/>
      <c r="AIM22" s="38"/>
      <c r="AIN22" s="38"/>
      <c r="AIO22" s="38"/>
      <c r="AIP22" s="38"/>
      <c r="AIQ22" s="38"/>
      <c r="AIR22" s="38"/>
      <c r="AIS22" s="38"/>
      <c r="AIT22" s="38"/>
      <c r="AIU22" s="38"/>
      <c r="AIV22" s="38"/>
      <c r="AIW22" s="38"/>
      <c r="AIX22" s="38"/>
      <c r="AIY22" s="38"/>
      <c r="AIZ22" s="38"/>
      <c r="AJA22" s="38"/>
      <c r="AJB22" s="38"/>
      <c r="AJC22" s="38"/>
      <c r="AJD22" s="38"/>
      <c r="AJE22" s="38"/>
      <c r="AJF22" s="38"/>
      <c r="AJG22" s="38"/>
      <c r="AJH22" s="38"/>
      <c r="AJI22" s="38"/>
      <c r="AJJ22" s="38"/>
      <c r="AJK22" s="38"/>
      <c r="AJL22" s="38"/>
      <c r="AJM22" s="38"/>
      <c r="AJN22" s="38"/>
      <c r="AJO22" s="38"/>
      <c r="AJP22" s="38"/>
      <c r="AJQ22" s="38"/>
      <c r="AJR22" s="38"/>
      <c r="AJS22" s="38"/>
      <c r="AJT22" s="38"/>
      <c r="AJU22" s="38"/>
      <c r="AJV22" s="38"/>
      <c r="AJW22" s="38"/>
      <c r="AJX22" s="38"/>
      <c r="AJY22" s="38"/>
      <c r="AJZ22" s="38"/>
      <c r="AKA22" s="38"/>
      <c r="AKB22" s="38"/>
      <c r="AKC22" s="38"/>
      <c r="AKD22" s="38"/>
      <c r="AKE22" s="38"/>
      <c r="AKF22" s="38"/>
      <c r="AKG22" s="38"/>
      <c r="AKH22" s="38"/>
      <c r="AKI22" s="38"/>
      <c r="AKJ22" s="38"/>
      <c r="AKK22" s="38"/>
      <c r="AKL22" s="38"/>
      <c r="AKM22" s="38"/>
      <c r="AKN22" s="38"/>
      <c r="AKO22" s="38"/>
      <c r="AKP22" s="38"/>
      <c r="AKQ22" s="38"/>
      <c r="AKR22" s="38"/>
      <c r="AKS22" s="38"/>
      <c r="AKT22" s="38"/>
      <c r="AKU22" s="38"/>
      <c r="AKV22" s="38"/>
      <c r="AKW22" s="38"/>
      <c r="AKX22" s="38"/>
      <c r="AKY22" s="38"/>
      <c r="AKZ22" s="38"/>
      <c r="ALA22" s="38"/>
      <c r="ALB22" s="38"/>
      <c r="ALC22" s="38"/>
      <c r="ALD22" s="38"/>
      <c r="ALE22" s="38"/>
      <c r="ALF22" s="38"/>
      <c r="ALG22" s="38"/>
      <c r="ALH22" s="38"/>
      <c r="ALI22" s="38"/>
    </row>
    <row r="23" spans="2:997" x14ac:dyDescent="0.2">
      <c r="B23" s="40" t="s">
        <v>364</v>
      </c>
      <c r="C23" s="40"/>
      <c r="D23" s="41" t="s">
        <v>360</v>
      </c>
      <c r="E23" s="43">
        <v>-55</v>
      </c>
      <c r="F23" s="43"/>
      <c r="G23" s="38"/>
      <c r="H23" s="39">
        <v>45058</v>
      </c>
      <c r="I23" s="40"/>
      <c r="J23" s="41" t="s">
        <v>393</v>
      </c>
      <c r="K23" s="42">
        <v>-29.25</v>
      </c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38"/>
      <c r="AP23" s="38"/>
      <c r="AQ23" s="38"/>
      <c r="AR23" s="38"/>
      <c r="AS23" s="38"/>
      <c r="AT23" s="38"/>
      <c r="AU23" s="38"/>
      <c r="AV23" s="38"/>
      <c r="AW23" s="38"/>
      <c r="AX23" s="38"/>
      <c r="AY23" s="38"/>
      <c r="AZ23" s="38"/>
      <c r="BA23" s="38"/>
      <c r="BB23" s="38"/>
      <c r="BC23" s="38"/>
      <c r="BD23" s="38"/>
      <c r="BE23" s="38"/>
      <c r="BF23" s="38"/>
      <c r="BG23" s="38"/>
      <c r="BH23" s="38"/>
      <c r="BI23" s="38"/>
      <c r="BJ23" s="38"/>
      <c r="BK23" s="38"/>
      <c r="BL23" s="38"/>
      <c r="BM23" s="38"/>
      <c r="BN23" s="38"/>
      <c r="BO23" s="38"/>
      <c r="BP23" s="38"/>
      <c r="BQ23" s="38"/>
      <c r="BR23" s="38"/>
      <c r="BS23" s="38"/>
      <c r="BT23" s="38"/>
      <c r="BU23" s="38"/>
      <c r="BV23" s="38"/>
      <c r="BW23" s="38"/>
      <c r="BX23" s="38"/>
      <c r="BY23" s="38"/>
      <c r="BZ23" s="38"/>
      <c r="CA23" s="38"/>
      <c r="CB23" s="38"/>
      <c r="CC23" s="38"/>
      <c r="CD23" s="38"/>
      <c r="CE23" s="38"/>
      <c r="CF23" s="38"/>
      <c r="CG23" s="38"/>
      <c r="CH23" s="38"/>
      <c r="CI23" s="38"/>
      <c r="CJ23" s="38"/>
      <c r="CK23" s="38"/>
      <c r="CL23" s="38"/>
      <c r="CM23" s="38"/>
      <c r="CN23" s="38"/>
      <c r="CO23" s="38"/>
      <c r="CP23" s="38"/>
      <c r="CQ23" s="38"/>
      <c r="CR23" s="38"/>
      <c r="CS23" s="38"/>
      <c r="CT23" s="38"/>
      <c r="CU23" s="38"/>
      <c r="CV23" s="38"/>
      <c r="CW23" s="38"/>
      <c r="CX23" s="38"/>
      <c r="CY23" s="38"/>
      <c r="CZ23" s="38"/>
      <c r="DA23" s="38"/>
      <c r="DB23" s="38"/>
      <c r="DC23" s="38"/>
      <c r="DD23" s="38"/>
      <c r="DE23" s="38"/>
      <c r="DF23" s="38"/>
      <c r="DG23" s="38"/>
      <c r="DH23" s="38"/>
      <c r="DI23" s="38"/>
      <c r="DJ23" s="38"/>
      <c r="DK23" s="38"/>
      <c r="DL23" s="38"/>
      <c r="DM23" s="38"/>
      <c r="DN23" s="38"/>
      <c r="DO23" s="38"/>
      <c r="DP23" s="38"/>
      <c r="DQ23" s="38"/>
      <c r="DR23" s="38"/>
      <c r="DS23" s="38"/>
      <c r="DT23" s="38"/>
      <c r="DU23" s="38"/>
      <c r="DV23" s="38"/>
      <c r="DW23" s="38"/>
      <c r="DX23" s="38"/>
      <c r="DY23" s="38"/>
      <c r="DZ23" s="38"/>
      <c r="EA23" s="38"/>
      <c r="EB23" s="38"/>
      <c r="EC23" s="38"/>
      <c r="ED23" s="38"/>
      <c r="EE23" s="38"/>
      <c r="EF23" s="38"/>
      <c r="EG23" s="38"/>
      <c r="EH23" s="38"/>
      <c r="EI23" s="38"/>
      <c r="EJ23" s="38"/>
      <c r="EK23" s="38"/>
      <c r="EL23" s="38"/>
      <c r="EM23" s="38"/>
      <c r="EN23" s="38"/>
      <c r="EO23" s="38"/>
      <c r="EP23" s="38"/>
      <c r="EQ23" s="38"/>
      <c r="ER23" s="38"/>
      <c r="ES23" s="38"/>
      <c r="ET23" s="38"/>
      <c r="EU23" s="38"/>
      <c r="EV23" s="38"/>
      <c r="EW23" s="38"/>
      <c r="EX23" s="38"/>
      <c r="EY23" s="38"/>
      <c r="EZ23" s="38"/>
      <c r="FA23" s="38"/>
      <c r="FB23" s="38"/>
      <c r="FC23" s="38"/>
      <c r="FD23" s="38"/>
      <c r="FE23" s="38"/>
      <c r="FF23" s="38"/>
      <c r="FG23" s="38"/>
      <c r="FH23" s="38"/>
      <c r="FI23" s="38"/>
      <c r="FJ23" s="38"/>
      <c r="FK23" s="38"/>
      <c r="FL23" s="38"/>
      <c r="FM23" s="38"/>
      <c r="FN23" s="38"/>
      <c r="FO23" s="38"/>
      <c r="FP23" s="38"/>
      <c r="FQ23" s="38"/>
      <c r="FR23" s="38"/>
      <c r="FS23" s="38"/>
      <c r="FT23" s="38"/>
      <c r="FU23" s="38"/>
      <c r="FV23" s="38"/>
      <c r="FW23" s="38"/>
      <c r="FX23" s="38"/>
      <c r="FY23" s="38"/>
      <c r="FZ23" s="38"/>
      <c r="GA23" s="38"/>
      <c r="GB23" s="38"/>
      <c r="GC23" s="38"/>
      <c r="GD23" s="38"/>
      <c r="GE23" s="38"/>
      <c r="GF23" s="38"/>
      <c r="GG23" s="38"/>
      <c r="GH23" s="38"/>
      <c r="GI23" s="38"/>
      <c r="GJ23" s="38"/>
      <c r="GK23" s="38"/>
      <c r="GL23" s="38"/>
      <c r="GM23" s="38"/>
      <c r="GN23" s="38"/>
      <c r="GO23" s="38"/>
      <c r="GP23" s="38"/>
      <c r="GQ23" s="38"/>
      <c r="GR23" s="38"/>
      <c r="GS23" s="38"/>
      <c r="GT23" s="38"/>
      <c r="GU23" s="38"/>
      <c r="GV23" s="38"/>
      <c r="GW23" s="38"/>
      <c r="GX23" s="38"/>
      <c r="GY23" s="38"/>
      <c r="GZ23" s="38"/>
      <c r="HA23" s="38"/>
      <c r="HB23" s="38"/>
      <c r="HC23" s="38"/>
      <c r="HD23" s="38"/>
      <c r="HE23" s="38"/>
      <c r="HF23" s="38"/>
      <c r="HG23" s="38"/>
      <c r="HH23" s="38"/>
      <c r="HI23" s="38"/>
      <c r="HJ23" s="38"/>
      <c r="HK23" s="38"/>
      <c r="HL23" s="38"/>
      <c r="HM23" s="38"/>
      <c r="HN23" s="38"/>
      <c r="HO23" s="38"/>
      <c r="HP23" s="38"/>
      <c r="HQ23" s="38"/>
      <c r="HR23" s="38"/>
      <c r="HS23" s="38"/>
      <c r="HT23" s="38"/>
      <c r="HU23" s="38"/>
      <c r="HV23" s="38"/>
      <c r="HW23" s="38"/>
      <c r="HX23" s="38"/>
      <c r="HY23" s="38"/>
      <c r="HZ23" s="38"/>
      <c r="IA23" s="38"/>
      <c r="IB23" s="38"/>
      <c r="IC23" s="38"/>
      <c r="ID23" s="38"/>
      <c r="IE23" s="38"/>
      <c r="IF23" s="38"/>
      <c r="IG23" s="38"/>
      <c r="IH23" s="38"/>
      <c r="II23" s="38"/>
      <c r="IJ23" s="38"/>
      <c r="IK23" s="38"/>
      <c r="IL23" s="38"/>
      <c r="IM23" s="38"/>
      <c r="IN23" s="38"/>
      <c r="IO23" s="38"/>
      <c r="IP23" s="38"/>
      <c r="IQ23" s="38"/>
      <c r="IR23" s="38"/>
      <c r="IS23" s="38"/>
      <c r="IT23" s="38"/>
      <c r="IU23" s="38"/>
      <c r="IV23" s="38"/>
      <c r="IW23" s="38"/>
      <c r="IX23" s="38"/>
      <c r="IY23" s="38"/>
      <c r="IZ23" s="38"/>
      <c r="JA23" s="38"/>
      <c r="JB23" s="38"/>
      <c r="JC23" s="38"/>
      <c r="JD23" s="38"/>
      <c r="JE23" s="38"/>
      <c r="JF23" s="38"/>
      <c r="JG23" s="38"/>
      <c r="JH23" s="38"/>
      <c r="JI23" s="38"/>
      <c r="JJ23" s="38"/>
      <c r="JK23" s="38"/>
      <c r="JL23" s="38"/>
      <c r="JM23" s="38"/>
      <c r="JN23" s="38"/>
      <c r="JO23" s="38"/>
      <c r="JP23" s="38"/>
      <c r="JQ23" s="38"/>
      <c r="JR23" s="38"/>
      <c r="JS23" s="38"/>
      <c r="JT23" s="38"/>
      <c r="JU23" s="38"/>
      <c r="JV23" s="38"/>
      <c r="JW23" s="38"/>
      <c r="JX23" s="38"/>
      <c r="JY23" s="38"/>
      <c r="JZ23" s="38"/>
      <c r="KA23" s="38"/>
      <c r="KB23" s="38"/>
      <c r="KC23" s="38"/>
      <c r="KD23" s="38"/>
      <c r="KE23" s="38"/>
      <c r="KF23" s="38"/>
      <c r="KG23" s="38"/>
      <c r="KH23" s="38"/>
      <c r="KI23" s="38"/>
      <c r="KJ23" s="38"/>
      <c r="KK23" s="38"/>
      <c r="KL23" s="38"/>
      <c r="KM23" s="38"/>
      <c r="KN23" s="38"/>
      <c r="KO23" s="38"/>
      <c r="KP23" s="38"/>
      <c r="KQ23" s="38"/>
      <c r="KR23" s="38"/>
      <c r="KS23" s="38"/>
      <c r="KT23" s="38"/>
      <c r="KU23" s="38"/>
      <c r="KV23" s="38"/>
      <c r="KW23" s="38"/>
      <c r="KX23" s="38"/>
      <c r="KY23" s="38"/>
      <c r="KZ23" s="38"/>
      <c r="LA23" s="38"/>
      <c r="LB23" s="38"/>
      <c r="LC23" s="38"/>
      <c r="LD23" s="38"/>
      <c r="LE23" s="38"/>
      <c r="LF23" s="38"/>
      <c r="LG23" s="38"/>
      <c r="LH23" s="38"/>
      <c r="LI23" s="38"/>
      <c r="LJ23" s="38"/>
      <c r="LK23" s="38"/>
      <c r="LL23" s="38"/>
      <c r="LM23" s="38"/>
      <c r="LN23" s="38"/>
      <c r="LO23" s="38"/>
      <c r="LP23" s="38"/>
      <c r="LQ23" s="38"/>
      <c r="LR23" s="38"/>
      <c r="LS23" s="38"/>
      <c r="LT23" s="38"/>
      <c r="LU23" s="38"/>
      <c r="LV23" s="38"/>
      <c r="LW23" s="38"/>
      <c r="LX23" s="38"/>
      <c r="LY23" s="38"/>
      <c r="LZ23" s="38"/>
      <c r="MA23" s="38"/>
      <c r="MB23" s="38"/>
      <c r="MC23" s="38"/>
      <c r="MD23" s="38"/>
      <c r="ME23" s="38"/>
      <c r="MF23" s="38"/>
      <c r="MG23" s="38"/>
      <c r="MH23" s="38"/>
      <c r="MI23" s="38"/>
      <c r="MJ23" s="38"/>
      <c r="MK23" s="38"/>
      <c r="ML23" s="38"/>
      <c r="MM23" s="38"/>
      <c r="MN23" s="38"/>
      <c r="MO23" s="38"/>
      <c r="MP23" s="38"/>
      <c r="MQ23" s="38"/>
      <c r="MR23" s="38"/>
      <c r="MS23" s="38"/>
      <c r="MT23" s="38"/>
      <c r="MU23" s="38"/>
      <c r="MV23" s="38"/>
      <c r="MW23" s="38"/>
      <c r="MX23" s="38"/>
      <c r="MY23" s="38"/>
      <c r="MZ23" s="38"/>
      <c r="NA23" s="38"/>
      <c r="NB23" s="38"/>
      <c r="NC23" s="38"/>
      <c r="ND23" s="38"/>
      <c r="NE23" s="38"/>
      <c r="NF23" s="38"/>
      <c r="NG23" s="38"/>
      <c r="NH23" s="38"/>
      <c r="NI23" s="38"/>
      <c r="NJ23" s="38"/>
      <c r="NK23" s="38"/>
      <c r="NL23" s="38"/>
      <c r="NM23" s="38"/>
      <c r="NN23" s="38"/>
      <c r="NO23" s="38"/>
      <c r="NP23" s="38"/>
      <c r="NQ23" s="38"/>
      <c r="NR23" s="38"/>
      <c r="NS23" s="38"/>
      <c r="NT23" s="38"/>
      <c r="NU23" s="38"/>
      <c r="NV23" s="38"/>
      <c r="NW23" s="38"/>
      <c r="NX23" s="38"/>
      <c r="NY23" s="38"/>
      <c r="NZ23" s="38"/>
      <c r="OA23" s="38"/>
      <c r="OB23" s="38"/>
      <c r="OC23" s="38"/>
      <c r="OD23" s="38"/>
      <c r="OE23" s="38"/>
      <c r="OF23" s="38"/>
      <c r="OG23" s="38"/>
      <c r="OH23" s="38"/>
      <c r="OI23" s="38"/>
      <c r="OJ23" s="38"/>
      <c r="OK23" s="38"/>
      <c r="OL23" s="38"/>
      <c r="OM23" s="38"/>
      <c r="ON23" s="38"/>
      <c r="OO23" s="38"/>
      <c r="OP23" s="38"/>
      <c r="OQ23" s="38"/>
      <c r="OR23" s="38"/>
      <c r="OS23" s="38"/>
      <c r="OT23" s="38"/>
      <c r="OU23" s="38"/>
      <c r="OV23" s="38"/>
      <c r="OW23" s="38"/>
      <c r="OX23" s="38"/>
      <c r="OY23" s="38"/>
      <c r="OZ23" s="38"/>
      <c r="PA23" s="38"/>
      <c r="PB23" s="38"/>
      <c r="PC23" s="38"/>
      <c r="PD23" s="38"/>
      <c r="PE23" s="38"/>
      <c r="PF23" s="38"/>
      <c r="PG23" s="38"/>
      <c r="PH23" s="38"/>
      <c r="PI23" s="38"/>
      <c r="PJ23" s="38"/>
      <c r="PK23" s="38"/>
      <c r="PL23" s="38"/>
      <c r="PM23" s="38"/>
      <c r="PN23" s="38"/>
      <c r="PO23" s="38"/>
      <c r="PP23" s="38"/>
      <c r="PQ23" s="38"/>
      <c r="PR23" s="38"/>
      <c r="PS23" s="38"/>
      <c r="PT23" s="38"/>
      <c r="PU23" s="38"/>
      <c r="PV23" s="38"/>
      <c r="PW23" s="38"/>
      <c r="PX23" s="38"/>
      <c r="PY23" s="38"/>
      <c r="PZ23" s="38"/>
      <c r="QA23" s="38"/>
      <c r="QB23" s="38"/>
      <c r="QC23" s="38"/>
      <c r="QD23" s="38"/>
      <c r="QE23" s="38"/>
      <c r="QF23" s="38"/>
      <c r="QG23" s="38"/>
      <c r="QH23" s="38"/>
      <c r="QI23" s="38"/>
      <c r="QJ23" s="38"/>
      <c r="QK23" s="38"/>
      <c r="QL23" s="38"/>
      <c r="QM23" s="38"/>
      <c r="QN23" s="38"/>
      <c r="QO23" s="38"/>
      <c r="QP23" s="38"/>
      <c r="QQ23" s="38"/>
      <c r="QR23" s="38"/>
      <c r="QS23" s="38"/>
      <c r="QT23" s="38"/>
      <c r="QU23" s="38"/>
      <c r="QV23" s="38"/>
      <c r="QW23" s="38"/>
      <c r="QX23" s="38"/>
      <c r="QY23" s="38"/>
      <c r="QZ23" s="38"/>
      <c r="RA23" s="38"/>
      <c r="RB23" s="38"/>
      <c r="RC23" s="38"/>
      <c r="RD23" s="38"/>
      <c r="RE23" s="38"/>
      <c r="RF23" s="38"/>
      <c r="RG23" s="38"/>
      <c r="RH23" s="38"/>
      <c r="RI23" s="38"/>
      <c r="RJ23" s="38"/>
      <c r="RK23" s="38"/>
      <c r="RL23" s="38"/>
      <c r="RM23" s="38"/>
      <c r="RN23" s="38"/>
      <c r="RO23" s="38"/>
      <c r="RP23" s="38"/>
      <c r="RQ23" s="38"/>
      <c r="RR23" s="38"/>
      <c r="RS23" s="38"/>
      <c r="RT23" s="38"/>
      <c r="RU23" s="38"/>
      <c r="RV23" s="38"/>
      <c r="RW23" s="38"/>
      <c r="RX23" s="38"/>
      <c r="RY23" s="38"/>
      <c r="RZ23" s="38"/>
      <c r="SA23" s="38"/>
      <c r="SB23" s="38"/>
      <c r="SC23" s="38"/>
      <c r="SD23" s="38"/>
      <c r="SE23" s="38"/>
      <c r="SF23" s="38"/>
      <c r="SG23" s="38"/>
      <c r="SH23" s="38"/>
      <c r="SI23" s="38"/>
      <c r="SJ23" s="38"/>
      <c r="SK23" s="38"/>
      <c r="SL23" s="38"/>
      <c r="SM23" s="38"/>
      <c r="SN23" s="38"/>
      <c r="SO23" s="38"/>
      <c r="SP23" s="38"/>
      <c r="SQ23" s="38"/>
      <c r="SR23" s="38"/>
      <c r="SS23" s="38"/>
      <c r="ST23" s="38"/>
      <c r="SU23" s="38"/>
      <c r="SV23" s="38"/>
      <c r="SW23" s="38"/>
      <c r="SX23" s="38"/>
      <c r="SY23" s="38"/>
      <c r="SZ23" s="38"/>
      <c r="TA23" s="38"/>
      <c r="TB23" s="38"/>
      <c r="TC23" s="38"/>
      <c r="TD23" s="38"/>
      <c r="TE23" s="38"/>
      <c r="TF23" s="38"/>
      <c r="TG23" s="38"/>
      <c r="TH23" s="38"/>
      <c r="TI23" s="38"/>
      <c r="TJ23" s="38"/>
      <c r="TK23" s="38"/>
      <c r="TL23" s="38"/>
      <c r="TM23" s="38"/>
      <c r="TN23" s="38"/>
      <c r="TO23" s="38"/>
      <c r="TP23" s="38"/>
      <c r="TQ23" s="38"/>
      <c r="TR23" s="38"/>
      <c r="TS23" s="38"/>
      <c r="TT23" s="38"/>
      <c r="TU23" s="38"/>
      <c r="TV23" s="38"/>
      <c r="TW23" s="38"/>
      <c r="TX23" s="38"/>
      <c r="TY23" s="38"/>
      <c r="TZ23" s="38"/>
      <c r="UA23" s="38"/>
      <c r="UB23" s="38"/>
      <c r="UC23" s="38"/>
      <c r="UD23" s="38"/>
      <c r="UE23" s="38"/>
      <c r="UF23" s="38"/>
      <c r="UG23" s="38"/>
      <c r="UH23" s="38"/>
      <c r="UI23" s="38"/>
      <c r="UJ23" s="38"/>
      <c r="UK23" s="38"/>
      <c r="UL23" s="38"/>
      <c r="UM23" s="38"/>
      <c r="UN23" s="38"/>
      <c r="UO23" s="38"/>
      <c r="UP23" s="38"/>
      <c r="UQ23" s="38"/>
      <c r="UR23" s="38"/>
      <c r="US23" s="38"/>
      <c r="UT23" s="38"/>
      <c r="UU23" s="38"/>
      <c r="UV23" s="38"/>
      <c r="UW23" s="38"/>
      <c r="UX23" s="38"/>
      <c r="UY23" s="38"/>
      <c r="UZ23" s="38"/>
      <c r="VA23" s="38"/>
      <c r="VB23" s="38"/>
      <c r="VC23" s="38"/>
      <c r="VD23" s="38"/>
      <c r="VE23" s="38"/>
      <c r="VF23" s="38"/>
      <c r="VG23" s="38"/>
      <c r="VH23" s="38"/>
      <c r="VI23" s="38"/>
      <c r="VJ23" s="38"/>
      <c r="VK23" s="38"/>
      <c r="VL23" s="38"/>
      <c r="VM23" s="38"/>
      <c r="VN23" s="38"/>
      <c r="VO23" s="38"/>
      <c r="VP23" s="38"/>
      <c r="VQ23" s="38"/>
      <c r="VR23" s="38"/>
      <c r="VS23" s="38"/>
      <c r="VT23" s="38"/>
      <c r="VU23" s="38"/>
      <c r="VV23" s="38"/>
      <c r="VW23" s="38"/>
      <c r="VX23" s="38"/>
      <c r="VY23" s="38"/>
      <c r="VZ23" s="38"/>
      <c r="WA23" s="38"/>
      <c r="WB23" s="38"/>
      <c r="WC23" s="38"/>
      <c r="WD23" s="38"/>
      <c r="WE23" s="38"/>
      <c r="WF23" s="38"/>
      <c r="WG23" s="38"/>
      <c r="WH23" s="38"/>
      <c r="WI23" s="38"/>
      <c r="WJ23" s="38"/>
      <c r="WK23" s="38"/>
      <c r="WL23" s="38"/>
      <c r="WM23" s="38"/>
      <c r="WN23" s="38"/>
      <c r="WO23" s="38"/>
      <c r="WP23" s="38"/>
      <c r="WQ23" s="38"/>
      <c r="WR23" s="38"/>
      <c r="WS23" s="38"/>
      <c r="WT23" s="38"/>
      <c r="WU23" s="38"/>
      <c r="WV23" s="38"/>
      <c r="WW23" s="38"/>
      <c r="WX23" s="38"/>
      <c r="WY23" s="38"/>
      <c r="WZ23" s="38"/>
      <c r="XA23" s="38"/>
      <c r="XB23" s="38"/>
      <c r="XC23" s="38"/>
      <c r="XD23" s="38"/>
      <c r="XE23" s="38"/>
      <c r="XF23" s="38"/>
      <c r="XG23" s="38"/>
      <c r="XH23" s="38"/>
      <c r="XI23" s="38"/>
      <c r="XJ23" s="38"/>
      <c r="XK23" s="38"/>
      <c r="XL23" s="38"/>
      <c r="XM23" s="38"/>
      <c r="XN23" s="38"/>
      <c r="XO23" s="38"/>
      <c r="XP23" s="38"/>
      <c r="XQ23" s="38"/>
      <c r="XR23" s="38"/>
      <c r="XS23" s="38"/>
      <c r="XT23" s="38"/>
      <c r="XU23" s="38"/>
      <c r="XV23" s="38"/>
      <c r="XW23" s="38"/>
      <c r="XX23" s="38"/>
      <c r="XY23" s="38"/>
      <c r="XZ23" s="38"/>
      <c r="YA23" s="38"/>
      <c r="YB23" s="38"/>
      <c r="YC23" s="38"/>
      <c r="YD23" s="38"/>
      <c r="YE23" s="38"/>
      <c r="YF23" s="38"/>
      <c r="YG23" s="38"/>
      <c r="YH23" s="38"/>
      <c r="YI23" s="38"/>
      <c r="YJ23" s="38"/>
      <c r="YK23" s="38"/>
      <c r="YL23" s="38"/>
      <c r="YM23" s="38"/>
      <c r="YN23" s="38"/>
      <c r="YO23" s="38"/>
      <c r="YP23" s="38"/>
      <c r="YQ23" s="38"/>
      <c r="YR23" s="38"/>
      <c r="YS23" s="38"/>
      <c r="YT23" s="38"/>
      <c r="YU23" s="38"/>
      <c r="YV23" s="38"/>
      <c r="YW23" s="38"/>
      <c r="YX23" s="38"/>
      <c r="YY23" s="38"/>
      <c r="YZ23" s="38"/>
      <c r="ZA23" s="38"/>
      <c r="ZB23" s="38"/>
      <c r="ZC23" s="38"/>
      <c r="ZD23" s="38"/>
      <c r="ZE23" s="38"/>
      <c r="ZF23" s="38"/>
      <c r="ZG23" s="38"/>
      <c r="ZH23" s="38"/>
      <c r="ZI23" s="38"/>
      <c r="ZJ23" s="38"/>
      <c r="ZK23" s="38"/>
      <c r="ZL23" s="38"/>
      <c r="ZM23" s="38"/>
      <c r="ZN23" s="38"/>
      <c r="ZO23" s="38"/>
      <c r="ZP23" s="38"/>
      <c r="ZQ23" s="38"/>
      <c r="ZR23" s="38"/>
      <c r="ZS23" s="38"/>
      <c r="ZT23" s="38"/>
      <c r="ZU23" s="38"/>
      <c r="ZV23" s="38"/>
      <c r="ZW23" s="38"/>
      <c r="ZX23" s="38"/>
      <c r="ZY23" s="38"/>
      <c r="ZZ23" s="38"/>
      <c r="AAA23" s="38"/>
      <c r="AAB23" s="38"/>
      <c r="AAC23" s="38"/>
      <c r="AAD23" s="38"/>
      <c r="AAE23" s="38"/>
      <c r="AAF23" s="38"/>
      <c r="AAG23" s="38"/>
      <c r="AAH23" s="38"/>
      <c r="AAI23" s="38"/>
      <c r="AAJ23" s="38"/>
      <c r="AAK23" s="38"/>
      <c r="AAL23" s="38"/>
      <c r="AAM23" s="38"/>
      <c r="AAN23" s="38"/>
      <c r="AAO23" s="38"/>
      <c r="AAP23" s="38"/>
      <c r="AAQ23" s="38"/>
      <c r="AAR23" s="38"/>
      <c r="AAS23" s="38"/>
      <c r="AAT23" s="38"/>
      <c r="AAU23" s="38"/>
      <c r="AAV23" s="38"/>
      <c r="AAW23" s="38"/>
      <c r="AAX23" s="38"/>
      <c r="AAY23" s="38"/>
      <c r="AAZ23" s="38"/>
      <c r="ABA23" s="38"/>
      <c r="ABB23" s="38"/>
      <c r="ABC23" s="38"/>
      <c r="ABD23" s="38"/>
      <c r="ABE23" s="38"/>
      <c r="ABF23" s="38"/>
      <c r="ABG23" s="38"/>
      <c r="ABH23" s="38"/>
      <c r="ABI23" s="38"/>
      <c r="ABJ23" s="38"/>
      <c r="ABK23" s="38"/>
      <c r="ABL23" s="38"/>
      <c r="ABM23" s="38"/>
      <c r="ABN23" s="38"/>
      <c r="ABO23" s="38"/>
      <c r="ABP23" s="38"/>
      <c r="ABQ23" s="38"/>
      <c r="ABR23" s="38"/>
      <c r="ABS23" s="38"/>
      <c r="ABT23" s="38"/>
      <c r="ABU23" s="38"/>
      <c r="ABV23" s="38"/>
      <c r="ABW23" s="38"/>
      <c r="ABX23" s="38"/>
      <c r="ABY23" s="38"/>
      <c r="ABZ23" s="38"/>
      <c r="ACA23" s="38"/>
      <c r="ACB23" s="38"/>
      <c r="ACC23" s="38"/>
      <c r="ACD23" s="38"/>
      <c r="ACE23" s="38"/>
      <c r="ACF23" s="38"/>
      <c r="ACG23" s="38"/>
      <c r="ACH23" s="38"/>
      <c r="ACI23" s="38"/>
      <c r="ACJ23" s="38"/>
      <c r="ACK23" s="38"/>
      <c r="ACL23" s="38"/>
      <c r="ACM23" s="38"/>
      <c r="ACN23" s="38"/>
      <c r="ACO23" s="38"/>
      <c r="ACP23" s="38"/>
      <c r="ACQ23" s="38"/>
      <c r="ACR23" s="38"/>
      <c r="ACS23" s="38"/>
      <c r="ACT23" s="38"/>
      <c r="ACU23" s="38"/>
      <c r="ACV23" s="38"/>
      <c r="ACW23" s="38"/>
      <c r="ACX23" s="38"/>
      <c r="ACY23" s="38"/>
      <c r="ACZ23" s="38"/>
      <c r="ADA23" s="38"/>
      <c r="ADB23" s="38"/>
      <c r="ADC23" s="38"/>
      <c r="ADD23" s="38"/>
      <c r="ADE23" s="38"/>
      <c r="ADF23" s="38"/>
      <c r="ADG23" s="38"/>
      <c r="ADH23" s="38"/>
      <c r="ADI23" s="38"/>
      <c r="ADJ23" s="38"/>
      <c r="ADK23" s="38"/>
      <c r="ADL23" s="38"/>
      <c r="ADM23" s="38"/>
      <c r="ADN23" s="38"/>
      <c r="ADO23" s="38"/>
      <c r="ADP23" s="38"/>
      <c r="ADQ23" s="38"/>
      <c r="ADR23" s="38"/>
      <c r="ADS23" s="38"/>
      <c r="ADT23" s="38"/>
      <c r="ADU23" s="38"/>
      <c r="ADV23" s="38"/>
      <c r="ADW23" s="38"/>
      <c r="ADX23" s="38"/>
      <c r="ADY23" s="38"/>
      <c r="ADZ23" s="38"/>
      <c r="AEA23" s="38"/>
      <c r="AEB23" s="38"/>
      <c r="AEC23" s="38"/>
      <c r="AED23" s="38"/>
      <c r="AEE23" s="38"/>
      <c r="AEF23" s="38"/>
      <c r="AEG23" s="38"/>
      <c r="AEH23" s="38"/>
      <c r="AEI23" s="38"/>
      <c r="AEJ23" s="38"/>
      <c r="AEK23" s="38"/>
      <c r="AEL23" s="38"/>
      <c r="AEM23" s="38"/>
      <c r="AEN23" s="38"/>
      <c r="AEO23" s="38"/>
      <c r="AEP23" s="38"/>
      <c r="AEQ23" s="38"/>
      <c r="AER23" s="38"/>
      <c r="AES23" s="38"/>
      <c r="AET23" s="38"/>
      <c r="AEU23" s="38"/>
      <c r="AEV23" s="38"/>
      <c r="AEW23" s="38"/>
      <c r="AEX23" s="38"/>
      <c r="AEY23" s="38"/>
      <c r="AEZ23" s="38"/>
      <c r="AFA23" s="38"/>
      <c r="AFB23" s="38"/>
      <c r="AFC23" s="38"/>
      <c r="AFD23" s="38"/>
      <c r="AFE23" s="38"/>
      <c r="AFF23" s="38"/>
      <c r="AFG23" s="38"/>
      <c r="AFH23" s="38"/>
      <c r="AFI23" s="38"/>
      <c r="AFJ23" s="38"/>
      <c r="AFK23" s="38"/>
      <c r="AFL23" s="38"/>
      <c r="AFM23" s="38"/>
      <c r="AFN23" s="38"/>
      <c r="AFO23" s="38"/>
      <c r="AFP23" s="38"/>
      <c r="AFQ23" s="38"/>
      <c r="AFR23" s="38"/>
      <c r="AFS23" s="38"/>
      <c r="AFT23" s="38"/>
      <c r="AFU23" s="38"/>
      <c r="AFV23" s="38"/>
      <c r="AFW23" s="38"/>
      <c r="AFX23" s="38"/>
      <c r="AFY23" s="38"/>
      <c r="AFZ23" s="38"/>
      <c r="AGA23" s="38"/>
      <c r="AGB23" s="38"/>
      <c r="AGC23" s="38"/>
      <c r="AGD23" s="38"/>
      <c r="AGE23" s="38"/>
      <c r="AGF23" s="38"/>
      <c r="AGG23" s="38"/>
      <c r="AGH23" s="38"/>
      <c r="AGI23" s="38"/>
      <c r="AGJ23" s="38"/>
      <c r="AGK23" s="38"/>
      <c r="AGL23" s="38"/>
      <c r="AGM23" s="38"/>
      <c r="AGN23" s="38"/>
      <c r="AGO23" s="38"/>
      <c r="AGP23" s="38"/>
      <c r="AGQ23" s="38"/>
      <c r="AGR23" s="38"/>
      <c r="AGS23" s="38"/>
      <c r="AGT23" s="38"/>
      <c r="AGU23" s="38"/>
      <c r="AGV23" s="38"/>
      <c r="AGW23" s="38"/>
      <c r="AGX23" s="38"/>
      <c r="AGY23" s="38"/>
      <c r="AGZ23" s="38"/>
      <c r="AHA23" s="38"/>
      <c r="AHB23" s="38"/>
      <c r="AHC23" s="38"/>
      <c r="AHD23" s="38"/>
      <c r="AHE23" s="38"/>
      <c r="AHF23" s="38"/>
      <c r="AHG23" s="38"/>
      <c r="AHH23" s="38"/>
      <c r="AHI23" s="38"/>
      <c r="AHJ23" s="38"/>
      <c r="AHK23" s="38"/>
      <c r="AHL23" s="38"/>
      <c r="AHM23" s="38"/>
      <c r="AHN23" s="38"/>
      <c r="AHO23" s="38"/>
      <c r="AHP23" s="38"/>
      <c r="AHQ23" s="38"/>
      <c r="AHR23" s="38"/>
      <c r="AHS23" s="38"/>
      <c r="AHT23" s="38"/>
      <c r="AHU23" s="38"/>
      <c r="AHV23" s="38"/>
      <c r="AHW23" s="38"/>
      <c r="AHX23" s="38"/>
      <c r="AHY23" s="38"/>
      <c r="AHZ23" s="38"/>
      <c r="AIA23" s="38"/>
      <c r="AIB23" s="38"/>
      <c r="AIC23" s="38"/>
      <c r="AID23" s="38"/>
      <c r="AIE23" s="38"/>
      <c r="AIF23" s="38"/>
      <c r="AIG23" s="38"/>
      <c r="AIH23" s="38"/>
      <c r="AII23" s="38"/>
      <c r="AIJ23" s="38"/>
      <c r="AIK23" s="38"/>
      <c r="AIL23" s="38"/>
      <c r="AIM23" s="38"/>
      <c r="AIN23" s="38"/>
      <c r="AIO23" s="38"/>
      <c r="AIP23" s="38"/>
      <c r="AIQ23" s="38"/>
      <c r="AIR23" s="38"/>
      <c r="AIS23" s="38"/>
      <c r="AIT23" s="38"/>
      <c r="AIU23" s="38"/>
      <c r="AIV23" s="38"/>
      <c r="AIW23" s="38"/>
      <c r="AIX23" s="38"/>
      <c r="AIY23" s="38"/>
      <c r="AIZ23" s="38"/>
      <c r="AJA23" s="38"/>
      <c r="AJB23" s="38"/>
      <c r="AJC23" s="38"/>
      <c r="AJD23" s="38"/>
      <c r="AJE23" s="38"/>
      <c r="AJF23" s="38"/>
      <c r="AJG23" s="38"/>
      <c r="AJH23" s="38"/>
      <c r="AJI23" s="38"/>
      <c r="AJJ23" s="38"/>
      <c r="AJK23" s="38"/>
      <c r="AJL23" s="38"/>
      <c r="AJM23" s="38"/>
      <c r="AJN23" s="38"/>
      <c r="AJO23" s="38"/>
      <c r="AJP23" s="38"/>
      <c r="AJQ23" s="38"/>
      <c r="AJR23" s="38"/>
      <c r="AJS23" s="38"/>
      <c r="AJT23" s="38"/>
      <c r="AJU23" s="38"/>
      <c r="AJV23" s="38"/>
      <c r="AJW23" s="38"/>
      <c r="AJX23" s="38"/>
      <c r="AJY23" s="38"/>
      <c r="AJZ23" s="38"/>
      <c r="AKA23" s="38"/>
      <c r="AKB23" s="38"/>
      <c r="AKC23" s="38"/>
      <c r="AKD23" s="38"/>
      <c r="AKE23" s="38"/>
      <c r="AKF23" s="38"/>
      <c r="AKG23" s="38"/>
      <c r="AKH23" s="38"/>
      <c r="AKI23" s="38"/>
      <c r="AKJ23" s="38"/>
      <c r="AKK23" s="38"/>
      <c r="AKL23" s="38"/>
      <c r="AKM23" s="38"/>
      <c r="AKN23" s="38"/>
      <c r="AKO23" s="38"/>
      <c r="AKP23" s="38"/>
      <c r="AKQ23" s="38"/>
      <c r="AKR23" s="38"/>
      <c r="AKS23" s="38"/>
      <c r="AKT23" s="38"/>
      <c r="AKU23" s="38"/>
      <c r="AKV23" s="38"/>
      <c r="AKW23" s="38"/>
      <c r="AKX23" s="38"/>
      <c r="AKY23" s="38"/>
      <c r="AKZ23" s="38"/>
      <c r="ALA23" s="38"/>
      <c r="ALB23" s="38"/>
      <c r="ALC23" s="38"/>
      <c r="ALD23" s="38"/>
      <c r="ALE23" s="38"/>
      <c r="ALF23" s="38"/>
      <c r="ALG23" s="38"/>
      <c r="ALH23" s="38"/>
      <c r="ALI23" s="38"/>
    </row>
    <row r="24" spans="2:997" x14ac:dyDescent="0.2">
      <c r="B24" s="40" t="s">
        <v>365</v>
      </c>
      <c r="C24" s="40"/>
      <c r="D24" s="41" t="s">
        <v>356</v>
      </c>
      <c r="E24" s="43">
        <v>-128</v>
      </c>
      <c r="F24" s="43"/>
      <c r="H24" s="39">
        <v>45048</v>
      </c>
      <c r="I24" s="40"/>
      <c r="J24" s="41" t="s">
        <v>394</v>
      </c>
      <c r="K24" s="42">
        <v>-27.88</v>
      </c>
    </row>
    <row r="25" spans="2:997" x14ac:dyDescent="0.2">
      <c r="B25" s="40" t="s">
        <v>365</v>
      </c>
      <c r="C25" s="40"/>
      <c r="D25" s="41" t="s">
        <v>359</v>
      </c>
      <c r="E25" s="43">
        <v>-84</v>
      </c>
      <c r="F25" s="43"/>
      <c r="H25" s="40" t="s">
        <v>395</v>
      </c>
      <c r="I25" s="40"/>
      <c r="J25" s="41" t="s">
        <v>396</v>
      </c>
      <c r="K25" s="42">
        <v>-27.88</v>
      </c>
    </row>
    <row r="26" spans="2:997" x14ac:dyDescent="0.2">
      <c r="B26" s="40" t="s">
        <v>365</v>
      </c>
      <c r="C26" s="40"/>
      <c r="D26" s="41" t="s">
        <v>358</v>
      </c>
      <c r="E26" s="43">
        <v>-79</v>
      </c>
      <c r="F26" s="43"/>
      <c r="H26" s="40" t="s">
        <v>395</v>
      </c>
      <c r="I26" s="40"/>
      <c r="J26" s="41" t="s">
        <v>397</v>
      </c>
      <c r="K26" s="42">
        <v>-20.64</v>
      </c>
    </row>
    <row r="27" spans="2:997" x14ac:dyDescent="0.2">
      <c r="B27" s="40" t="s">
        <v>365</v>
      </c>
      <c r="C27" s="40"/>
      <c r="D27" s="41" t="s">
        <v>360</v>
      </c>
      <c r="E27" s="43">
        <v>-79</v>
      </c>
      <c r="F27" s="43"/>
      <c r="H27" s="39">
        <v>45029</v>
      </c>
      <c r="I27" s="40"/>
      <c r="J27" s="41" t="s">
        <v>398</v>
      </c>
      <c r="K27" s="42">
        <v>-42.36</v>
      </c>
    </row>
    <row r="28" spans="2:997" x14ac:dyDescent="0.2">
      <c r="B28" s="39">
        <v>44972</v>
      </c>
      <c r="C28" s="40"/>
      <c r="D28" s="41" t="s">
        <v>356</v>
      </c>
      <c r="E28" s="43">
        <v>-150</v>
      </c>
      <c r="F28" s="43"/>
      <c r="H28" s="39">
        <v>45015</v>
      </c>
      <c r="I28" s="40"/>
      <c r="J28" s="41" t="s">
        <v>399</v>
      </c>
      <c r="K28" s="42">
        <v>-34.43</v>
      </c>
    </row>
    <row r="29" spans="2:997" x14ac:dyDescent="0.2">
      <c r="B29" s="40" t="s">
        <v>366</v>
      </c>
      <c r="C29" s="40"/>
      <c r="D29" s="41" t="s">
        <v>358</v>
      </c>
      <c r="E29" s="43">
        <v>-122</v>
      </c>
      <c r="F29" s="43"/>
      <c r="H29" s="40" t="s">
        <v>400</v>
      </c>
      <c r="I29" s="40"/>
      <c r="J29" s="41" t="s">
        <v>401</v>
      </c>
      <c r="K29" s="42">
        <v>-27.19</v>
      </c>
    </row>
    <row r="30" spans="2:997" x14ac:dyDescent="0.2">
      <c r="B30" s="40" t="s">
        <v>366</v>
      </c>
      <c r="C30" s="40"/>
      <c r="D30" s="41" t="s">
        <v>360</v>
      </c>
      <c r="E30" s="43">
        <v>-102</v>
      </c>
      <c r="F30" s="43"/>
      <c r="H30" s="40" t="s">
        <v>400</v>
      </c>
      <c r="I30" s="40"/>
      <c r="J30" s="41" t="s">
        <v>402</v>
      </c>
      <c r="K30" s="42">
        <v>-19.95</v>
      </c>
    </row>
    <row r="31" spans="2:997" x14ac:dyDescent="0.2">
      <c r="B31" s="40" t="s">
        <v>366</v>
      </c>
      <c r="C31" s="40"/>
      <c r="D31" s="41" t="s">
        <v>359</v>
      </c>
      <c r="E31" s="43">
        <v>-84</v>
      </c>
      <c r="F31" s="43"/>
      <c r="H31" s="39">
        <v>44998</v>
      </c>
      <c r="I31" s="40"/>
      <c r="J31" s="41" t="s">
        <v>403</v>
      </c>
      <c r="K31" s="42">
        <v>-48.91</v>
      </c>
    </row>
    <row r="32" spans="2:997" x14ac:dyDescent="0.2">
      <c r="B32" s="39">
        <v>44937</v>
      </c>
      <c r="C32" s="40"/>
      <c r="D32" s="41" t="s">
        <v>356</v>
      </c>
      <c r="E32" s="43">
        <v>-144</v>
      </c>
      <c r="F32" s="43"/>
    </row>
    <row r="33" spans="2:997" x14ac:dyDescent="0.2">
      <c r="B33" s="40" t="s">
        <v>367</v>
      </c>
      <c r="C33" s="40"/>
      <c r="D33" s="41" t="s">
        <v>358</v>
      </c>
      <c r="E33" s="43">
        <v>-90</v>
      </c>
      <c r="F33" s="43"/>
      <c r="K33" s="47">
        <f>K34/12</f>
        <v>-140.83333333333334</v>
      </c>
      <c r="L33" s="47" t="s">
        <v>406</v>
      </c>
    </row>
    <row r="34" spans="2:997" ht="16" thickBot="1" x14ac:dyDescent="0.25">
      <c r="B34" s="40" t="s">
        <v>367</v>
      </c>
      <c r="C34" s="40"/>
      <c r="D34" s="41" t="s">
        <v>360</v>
      </c>
      <c r="E34" s="43">
        <v>-73</v>
      </c>
      <c r="F34" s="43"/>
      <c r="H34" s="44" t="s">
        <v>405</v>
      </c>
      <c r="I34" s="44"/>
      <c r="J34" s="44"/>
      <c r="K34" s="45">
        <f>K35*26</f>
        <v>-1690</v>
      </c>
      <c r="L34" t="s">
        <v>408</v>
      </c>
    </row>
    <row r="35" spans="2:997" x14ac:dyDescent="0.2">
      <c r="B35" s="40" t="s">
        <v>367</v>
      </c>
      <c r="C35" s="40"/>
      <c r="D35" s="41" t="s">
        <v>359</v>
      </c>
      <c r="E35" s="43">
        <v>-61</v>
      </c>
      <c r="F35" s="43"/>
      <c r="H35" s="39"/>
      <c r="I35" s="40"/>
      <c r="J35" s="41" t="s">
        <v>409</v>
      </c>
      <c r="K35" s="42">
        <v>-65</v>
      </c>
    </row>
    <row r="36" spans="2:997" x14ac:dyDescent="0.2">
      <c r="B36" s="39">
        <v>44909</v>
      </c>
      <c r="C36" s="40"/>
      <c r="D36" s="41" t="s">
        <v>356</v>
      </c>
      <c r="E36" s="43">
        <v>-105</v>
      </c>
      <c r="F36" s="43"/>
    </row>
    <row r="37" spans="2:997" x14ac:dyDescent="0.2">
      <c r="B37" s="40" t="s">
        <v>368</v>
      </c>
      <c r="C37" s="40"/>
      <c r="D37" s="41" t="s">
        <v>360</v>
      </c>
      <c r="E37" s="43">
        <v>-66</v>
      </c>
      <c r="F37" s="43"/>
    </row>
    <row r="38" spans="2:997" x14ac:dyDescent="0.2">
      <c r="B38" s="40" t="s">
        <v>368</v>
      </c>
      <c r="C38" s="40"/>
      <c r="D38" s="41" t="s">
        <v>358</v>
      </c>
      <c r="E38" s="43">
        <v>-54</v>
      </c>
      <c r="F38" s="43"/>
      <c r="K38" s="47">
        <f>K39/12</f>
        <v>-172.66666666666666</v>
      </c>
      <c r="L38" s="47" t="s">
        <v>406</v>
      </c>
    </row>
    <row r="39" spans="2:997" ht="16" thickBot="1" x14ac:dyDescent="0.25">
      <c r="B39" s="40" t="s">
        <v>368</v>
      </c>
      <c r="C39" s="40"/>
      <c r="D39" s="41" t="s">
        <v>359</v>
      </c>
      <c r="E39" s="43">
        <v>-46</v>
      </c>
      <c r="F39" s="43"/>
      <c r="H39" s="44" t="s">
        <v>410</v>
      </c>
      <c r="I39" s="44"/>
      <c r="J39" s="44"/>
      <c r="K39" s="45">
        <f>SUM(K40:K42)</f>
        <v>-2072</v>
      </c>
      <c r="L39" t="s">
        <v>408</v>
      </c>
    </row>
    <row r="40" spans="2:997" x14ac:dyDescent="0.2">
      <c r="B40" s="39">
        <v>44879</v>
      </c>
      <c r="C40" s="40"/>
      <c r="D40" s="41" t="s">
        <v>356</v>
      </c>
      <c r="E40" s="43">
        <v>-95</v>
      </c>
      <c r="F40" s="43"/>
      <c r="H40" s="39">
        <v>45035</v>
      </c>
      <c r="I40" s="40"/>
      <c r="J40" s="41" t="s">
        <v>412</v>
      </c>
      <c r="K40" s="42">
        <v>-860</v>
      </c>
    </row>
    <row r="41" spans="2:997" x14ac:dyDescent="0.2">
      <c r="B41" s="40" t="s">
        <v>369</v>
      </c>
      <c r="C41" s="40"/>
      <c r="D41" s="41" t="s">
        <v>360</v>
      </c>
      <c r="E41" s="43">
        <v>-67</v>
      </c>
      <c r="F41" s="43"/>
      <c r="H41" s="39">
        <v>45133</v>
      </c>
      <c r="J41" s="41" t="s">
        <v>411</v>
      </c>
      <c r="K41" s="42">
        <v>-812</v>
      </c>
    </row>
    <row r="42" spans="2:997" x14ac:dyDescent="0.2">
      <c r="B42" s="40" t="s">
        <v>369</v>
      </c>
      <c r="C42" s="40"/>
      <c r="D42" s="41" t="s">
        <v>358</v>
      </c>
      <c r="E42" s="43">
        <v>-55</v>
      </c>
      <c r="F42" s="43"/>
      <c r="H42" s="41" t="s">
        <v>319</v>
      </c>
      <c r="J42" s="41" t="s">
        <v>413</v>
      </c>
      <c r="K42" s="42">
        <v>-400</v>
      </c>
    </row>
    <row r="43" spans="2:997" x14ac:dyDescent="0.2">
      <c r="B43" s="40" t="s">
        <v>369</v>
      </c>
      <c r="C43" s="40"/>
      <c r="D43" s="41" t="s">
        <v>359</v>
      </c>
      <c r="E43" s="43">
        <v>-48</v>
      </c>
      <c r="F43" s="43"/>
    </row>
    <row r="44" spans="2:997" x14ac:dyDescent="0.2">
      <c r="B44" s="39">
        <v>44846</v>
      </c>
      <c r="C44" s="40"/>
      <c r="D44" s="41" t="s">
        <v>356</v>
      </c>
      <c r="E44" s="43">
        <v>-121</v>
      </c>
      <c r="F44" s="43"/>
    </row>
    <row r="45" spans="2:997" x14ac:dyDescent="0.2">
      <c r="B45" s="40" t="s">
        <v>370</v>
      </c>
      <c r="C45" s="40"/>
      <c r="D45" s="41" t="s">
        <v>358</v>
      </c>
      <c r="E45" s="43">
        <v>-82</v>
      </c>
      <c r="F45" s="43"/>
    </row>
    <row r="46" spans="2:997" x14ac:dyDescent="0.2">
      <c r="B46" s="40" t="s">
        <v>370</v>
      </c>
      <c r="C46" s="40"/>
      <c r="D46" s="41" t="s">
        <v>359</v>
      </c>
      <c r="E46" s="43">
        <v>-74</v>
      </c>
      <c r="F46" s="43"/>
    </row>
    <row r="47" spans="2:997" x14ac:dyDescent="0.2">
      <c r="B47" s="40" t="s">
        <v>370</v>
      </c>
      <c r="C47" s="40"/>
      <c r="D47" s="41" t="s">
        <v>360</v>
      </c>
      <c r="E47" s="43">
        <v>-70</v>
      </c>
      <c r="F47" s="43"/>
    </row>
    <row r="48" spans="2:997" x14ac:dyDescent="0.2">
      <c r="B48" s="39">
        <v>44818</v>
      </c>
      <c r="C48" s="40"/>
      <c r="D48" s="41" t="s">
        <v>356</v>
      </c>
      <c r="E48" s="43">
        <v>-112</v>
      </c>
      <c r="F48" s="43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38"/>
      <c r="AL48" s="38"/>
      <c r="AM48" s="38"/>
      <c r="AN48" s="38"/>
      <c r="AO48" s="38"/>
      <c r="AP48" s="38"/>
      <c r="AQ48" s="38"/>
      <c r="AR48" s="38"/>
      <c r="AS48" s="38"/>
      <c r="AT48" s="38"/>
      <c r="AU48" s="38"/>
      <c r="AV48" s="38"/>
      <c r="AW48" s="38"/>
      <c r="AX48" s="38"/>
      <c r="AY48" s="38"/>
      <c r="AZ48" s="38"/>
      <c r="BA48" s="38"/>
      <c r="BB48" s="38"/>
      <c r="BC48" s="38"/>
      <c r="BD48" s="38"/>
      <c r="BE48" s="38"/>
      <c r="BF48" s="38"/>
      <c r="BG48" s="38"/>
      <c r="BH48" s="38"/>
      <c r="BI48" s="38"/>
      <c r="BJ48" s="38"/>
      <c r="BK48" s="38"/>
      <c r="BL48" s="38"/>
      <c r="BM48" s="38"/>
      <c r="BN48" s="38"/>
      <c r="BO48" s="38"/>
      <c r="BP48" s="38"/>
      <c r="BQ48" s="38"/>
      <c r="BR48" s="38"/>
      <c r="BS48" s="38"/>
      <c r="BT48" s="38"/>
      <c r="BU48" s="38"/>
      <c r="BV48" s="38"/>
      <c r="BW48" s="38"/>
      <c r="BX48" s="38"/>
      <c r="BY48" s="38"/>
      <c r="BZ48" s="38"/>
      <c r="CA48" s="38"/>
      <c r="CB48" s="38"/>
      <c r="CC48" s="38"/>
      <c r="CD48" s="38"/>
      <c r="CE48" s="38"/>
      <c r="CF48" s="38"/>
      <c r="CG48" s="38"/>
      <c r="CH48" s="38"/>
      <c r="CI48" s="38"/>
      <c r="CJ48" s="38"/>
      <c r="CK48" s="38"/>
      <c r="CL48" s="38"/>
      <c r="CM48" s="38"/>
      <c r="CN48" s="38"/>
      <c r="CO48" s="38"/>
      <c r="CP48" s="38"/>
      <c r="CQ48" s="38"/>
      <c r="CR48" s="38"/>
      <c r="CS48" s="38"/>
      <c r="CT48" s="38"/>
      <c r="CU48" s="38"/>
      <c r="CV48" s="38"/>
      <c r="CW48" s="38"/>
      <c r="CX48" s="38"/>
      <c r="CY48" s="38"/>
      <c r="CZ48" s="38"/>
      <c r="DA48" s="38"/>
      <c r="DB48" s="38"/>
      <c r="DC48" s="38"/>
      <c r="DD48" s="38"/>
      <c r="DE48" s="38"/>
      <c r="DF48" s="38"/>
      <c r="DG48" s="38"/>
      <c r="DH48" s="38"/>
      <c r="DI48" s="38"/>
      <c r="DJ48" s="38"/>
      <c r="DK48" s="38"/>
      <c r="DL48" s="38"/>
      <c r="DM48" s="38"/>
      <c r="DN48" s="38"/>
      <c r="DO48" s="38"/>
      <c r="DP48" s="38"/>
      <c r="DQ48" s="38"/>
      <c r="DR48" s="38"/>
      <c r="DS48" s="38"/>
      <c r="DT48" s="38"/>
      <c r="DU48" s="38"/>
      <c r="DV48" s="38"/>
      <c r="DW48" s="38"/>
      <c r="DX48" s="38"/>
      <c r="DY48" s="38"/>
      <c r="DZ48" s="38"/>
      <c r="EA48" s="38"/>
      <c r="EB48" s="38"/>
      <c r="EC48" s="38"/>
      <c r="ED48" s="38"/>
      <c r="EE48" s="38"/>
      <c r="EF48" s="38"/>
      <c r="EG48" s="38"/>
      <c r="EH48" s="38"/>
      <c r="EI48" s="38"/>
      <c r="EJ48" s="38"/>
      <c r="EK48" s="38"/>
      <c r="EL48" s="38"/>
      <c r="EM48" s="38"/>
      <c r="EN48" s="38"/>
      <c r="EO48" s="38"/>
      <c r="EP48" s="38"/>
      <c r="EQ48" s="38"/>
      <c r="ER48" s="38"/>
      <c r="ES48" s="38"/>
      <c r="ET48" s="38"/>
      <c r="EU48" s="38"/>
      <c r="EV48" s="38"/>
      <c r="EW48" s="38"/>
      <c r="EX48" s="38"/>
      <c r="EY48" s="38"/>
      <c r="EZ48" s="38"/>
      <c r="FA48" s="38"/>
      <c r="FB48" s="38"/>
      <c r="FC48" s="38"/>
      <c r="FD48" s="38"/>
      <c r="FE48" s="38"/>
      <c r="FF48" s="38"/>
      <c r="FG48" s="38"/>
      <c r="FH48" s="38"/>
      <c r="FI48" s="38"/>
      <c r="FJ48" s="38"/>
      <c r="FK48" s="38"/>
      <c r="FL48" s="38"/>
      <c r="FM48" s="38"/>
      <c r="FN48" s="38"/>
      <c r="FO48" s="38"/>
      <c r="FP48" s="38"/>
      <c r="FQ48" s="38"/>
      <c r="FR48" s="38"/>
      <c r="FS48" s="38"/>
      <c r="FT48" s="38"/>
      <c r="FU48" s="38"/>
      <c r="FV48" s="38"/>
      <c r="FW48" s="38"/>
      <c r="FX48" s="38"/>
      <c r="FY48" s="38"/>
      <c r="FZ48" s="38"/>
      <c r="GA48" s="38"/>
      <c r="GB48" s="38"/>
      <c r="GC48" s="38"/>
      <c r="GD48" s="38"/>
      <c r="GE48" s="38"/>
      <c r="GF48" s="38"/>
      <c r="GG48" s="38"/>
      <c r="GH48" s="38"/>
      <c r="GI48" s="38"/>
      <c r="GJ48" s="38"/>
      <c r="GK48" s="38"/>
      <c r="GL48" s="38"/>
      <c r="GM48" s="38"/>
      <c r="GN48" s="38"/>
      <c r="GO48" s="38"/>
      <c r="GP48" s="38"/>
      <c r="GQ48" s="38"/>
      <c r="GR48" s="38"/>
      <c r="GS48" s="38"/>
      <c r="GT48" s="38"/>
      <c r="GU48" s="38"/>
      <c r="GV48" s="38"/>
      <c r="GW48" s="38"/>
      <c r="GX48" s="38"/>
      <c r="GY48" s="38"/>
      <c r="GZ48" s="38"/>
      <c r="HA48" s="38"/>
      <c r="HB48" s="38"/>
      <c r="HC48" s="38"/>
      <c r="HD48" s="38"/>
      <c r="HE48" s="38"/>
      <c r="HF48" s="38"/>
      <c r="HG48" s="38"/>
      <c r="HH48" s="38"/>
      <c r="HI48" s="38"/>
      <c r="HJ48" s="38"/>
      <c r="HK48" s="38"/>
      <c r="HL48" s="38"/>
      <c r="HM48" s="38"/>
      <c r="HN48" s="38"/>
      <c r="HO48" s="38"/>
      <c r="HP48" s="38"/>
      <c r="HQ48" s="38"/>
      <c r="HR48" s="38"/>
      <c r="HS48" s="38"/>
      <c r="HT48" s="38"/>
      <c r="HU48" s="38"/>
      <c r="HV48" s="38"/>
      <c r="HW48" s="38"/>
      <c r="HX48" s="38"/>
      <c r="HY48" s="38"/>
      <c r="HZ48" s="38"/>
      <c r="IA48" s="38"/>
      <c r="IB48" s="38"/>
      <c r="IC48" s="38"/>
      <c r="ID48" s="38"/>
      <c r="IE48" s="38"/>
      <c r="IF48" s="38"/>
      <c r="IG48" s="38"/>
      <c r="IH48" s="38"/>
      <c r="II48" s="38"/>
      <c r="IJ48" s="38"/>
      <c r="IK48" s="38"/>
      <c r="IL48" s="38"/>
      <c r="IM48" s="38"/>
      <c r="IN48" s="38"/>
      <c r="IO48" s="38"/>
      <c r="IP48" s="38"/>
      <c r="IQ48" s="38"/>
      <c r="IR48" s="38"/>
      <c r="IS48" s="38"/>
      <c r="IT48" s="38"/>
      <c r="IU48" s="38"/>
      <c r="IV48" s="38"/>
      <c r="IW48" s="38"/>
      <c r="IX48" s="38"/>
      <c r="IY48" s="38"/>
      <c r="IZ48" s="38"/>
      <c r="JA48" s="38"/>
      <c r="JB48" s="38"/>
      <c r="JC48" s="38"/>
      <c r="JD48" s="38"/>
      <c r="JE48" s="38"/>
      <c r="JF48" s="38"/>
      <c r="JG48" s="38"/>
      <c r="JH48" s="38"/>
      <c r="JI48" s="38"/>
      <c r="JJ48" s="38"/>
      <c r="JK48" s="38"/>
      <c r="JL48" s="38"/>
      <c r="JM48" s="38"/>
      <c r="JN48" s="38"/>
      <c r="JO48" s="38"/>
      <c r="JP48" s="38"/>
      <c r="JQ48" s="38"/>
      <c r="JR48" s="38"/>
      <c r="JS48" s="38"/>
      <c r="JT48" s="38"/>
      <c r="JU48" s="38"/>
      <c r="JV48" s="38"/>
      <c r="JW48" s="38"/>
      <c r="JX48" s="38"/>
      <c r="JY48" s="38"/>
      <c r="JZ48" s="38"/>
      <c r="KA48" s="38"/>
      <c r="KB48" s="38"/>
      <c r="KC48" s="38"/>
      <c r="KD48" s="38"/>
      <c r="KE48" s="38"/>
      <c r="KF48" s="38"/>
      <c r="KG48" s="38"/>
      <c r="KH48" s="38"/>
      <c r="KI48" s="38"/>
      <c r="KJ48" s="38"/>
      <c r="KK48" s="38"/>
      <c r="KL48" s="38"/>
      <c r="KM48" s="38"/>
      <c r="KN48" s="38"/>
      <c r="KO48" s="38"/>
      <c r="KP48" s="38"/>
      <c r="KQ48" s="38"/>
      <c r="KR48" s="38"/>
      <c r="KS48" s="38"/>
      <c r="KT48" s="38"/>
      <c r="KU48" s="38"/>
      <c r="KV48" s="38"/>
      <c r="KW48" s="38"/>
      <c r="KX48" s="38"/>
      <c r="KY48" s="38"/>
      <c r="KZ48" s="38"/>
      <c r="LA48" s="38"/>
      <c r="LB48" s="38"/>
      <c r="LC48" s="38"/>
      <c r="LD48" s="38"/>
      <c r="LE48" s="38"/>
      <c r="LF48" s="38"/>
      <c r="LG48" s="38"/>
      <c r="LH48" s="38"/>
      <c r="LI48" s="38"/>
      <c r="LJ48" s="38"/>
      <c r="LK48" s="38"/>
      <c r="LL48" s="38"/>
      <c r="LM48" s="38"/>
      <c r="LN48" s="38"/>
      <c r="LO48" s="38"/>
      <c r="LP48" s="38"/>
      <c r="LQ48" s="38"/>
      <c r="LR48" s="38"/>
      <c r="LS48" s="38"/>
      <c r="LT48" s="38"/>
      <c r="LU48" s="38"/>
      <c r="LV48" s="38"/>
      <c r="LW48" s="38"/>
      <c r="LX48" s="38"/>
      <c r="LY48" s="38"/>
      <c r="LZ48" s="38"/>
      <c r="MA48" s="38"/>
      <c r="MB48" s="38"/>
      <c r="MC48" s="38"/>
      <c r="MD48" s="38"/>
      <c r="ME48" s="38"/>
      <c r="MF48" s="38"/>
      <c r="MG48" s="38"/>
      <c r="MH48" s="38"/>
      <c r="MI48" s="38"/>
      <c r="MJ48" s="38"/>
      <c r="MK48" s="38"/>
      <c r="ML48" s="38"/>
      <c r="MM48" s="38"/>
      <c r="MN48" s="38"/>
      <c r="MO48" s="38"/>
      <c r="MP48" s="38"/>
      <c r="MQ48" s="38"/>
      <c r="MR48" s="38"/>
      <c r="MS48" s="38"/>
      <c r="MT48" s="38"/>
      <c r="MU48" s="38"/>
      <c r="MV48" s="38"/>
      <c r="MW48" s="38"/>
      <c r="MX48" s="38"/>
      <c r="MY48" s="38"/>
      <c r="MZ48" s="38"/>
      <c r="NA48" s="38"/>
      <c r="NB48" s="38"/>
      <c r="NC48" s="38"/>
      <c r="ND48" s="38"/>
      <c r="NE48" s="38"/>
      <c r="NF48" s="38"/>
      <c r="NG48" s="38"/>
      <c r="NH48" s="38"/>
      <c r="NI48" s="38"/>
      <c r="NJ48" s="38"/>
      <c r="NK48" s="38"/>
      <c r="NL48" s="38"/>
      <c r="NM48" s="38"/>
      <c r="NN48" s="38"/>
      <c r="NO48" s="38"/>
      <c r="NP48" s="38"/>
      <c r="NQ48" s="38"/>
      <c r="NR48" s="38"/>
      <c r="NS48" s="38"/>
      <c r="NT48" s="38"/>
      <c r="NU48" s="38"/>
      <c r="NV48" s="38"/>
      <c r="NW48" s="38"/>
      <c r="NX48" s="38"/>
      <c r="NY48" s="38"/>
      <c r="NZ48" s="38"/>
      <c r="OA48" s="38"/>
      <c r="OB48" s="38"/>
      <c r="OC48" s="38"/>
      <c r="OD48" s="38"/>
      <c r="OE48" s="38"/>
      <c r="OF48" s="38"/>
      <c r="OG48" s="38"/>
      <c r="OH48" s="38"/>
      <c r="OI48" s="38"/>
      <c r="OJ48" s="38"/>
      <c r="OK48" s="38"/>
      <c r="OL48" s="38"/>
      <c r="OM48" s="38"/>
      <c r="ON48" s="38"/>
      <c r="OO48" s="38"/>
      <c r="OP48" s="38"/>
      <c r="OQ48" s="38"/>
      <c r="OR48" s="38"/>
      <c r="OS48" s="38"/>
      <c r="OT48" s="38"/>
      <c r="OU48" s="38"/>
      <c r="OV48" s="38"/>
      <c r="OW48" s="38"/>
      <c r="OX48" s="38"/>
      <c r="OY48" s="38"/>
      <c r="OZ48" s="38"/>
      <c r="PA48" s="38"/>
      <c r="PB48" s="38"/>
      <c r="PC48" s="38"/>
      <c r="PD48" s="38"/>
      <c r="PE48" s="38"/>
      <c r="PF48" s="38"/>
      <c r="PG48" s="38"/>
      <c r="PH48" s="38"/>
      <c r="PI48" s="38"/>
      <c r="PJ48" s="38"/>
      <c r="PK48" s="38"/>
      <c r="PL48" s="38"/>
      <c r="PM48" s="38"/>
      <c r="PN48" s="38"/>
      <c r="PO48" s="38"/>
      <c r="PP48" s="38"/>
      <c r="PQ48" s="38"/>
      <c r="PR48" s="38"/>
      <c r="PS48" s="38"/>
      <c r="PT48" s="38"/>
      <c r="PU48" s="38"/>
      <c r="PV48" s="38"/>
      <c r="PW48" s="38"/>
      <c r="PX48" s="38"/>
      <c r="PY48" s="38"/>
      <c r="PZ48" s="38"/>
      <c r="QA48" s="38"/>
      <c r="QB48" s="38"/>
      <c r="QC48" s="38"/>
      <c r="QD48" s="38"/>
      <c r="QE48" s="38"/>
      <c r="QF48" s="38"/>
      <c r="QG48" s="38"/>
      <c r="QH48" s="38"/>
      <c r="QI48" s="38"/>
      <c r="QJ48" s="38"/>
      <c r="QK48" s="38"/>
      <c r="QL48" s="38"/>
      <c r="QM48" s="38"/>
      <c r="QN48" s="38"/>
      <c r="QO48" s="38"/>
      <c r="QP48" s="38"/>
      <c r="QQ48" s="38"/>
      <c r="QR48" s="38"/>
      <c r="QS48" s="38"/>
      <c r="QT48" s="38"/>
      <c r="QU48" s="38"/>
      <c r="QV48" s="38"/>
      <c r="QW48" s="38"/>
      <c r="QX48" s="38"/>
      <c r="QY48" s="38"/>
      <c r="QZ48" s="38"/>
      <c r="RA48" s="38"/>
      <c r="RB48" s="38"/>
      <c r="RC48" s="38"/>
      <c r="RD48" s="38"/>
      <c r="RE48" s="38"/>
      <c r="RF48" s="38"/>
      <c r="RG48" s="38"/>
      <c r="RH48" s="38"/>
      <c r="RI48" s="38"/>
      <c r="RJ48" s="38"/>
      <c r="RK48" s="38"/>
      <c r="RL48" s="38"/>
      <c r="RM48" s="38"/>
      <c r="RN48" s="38"/>
      <c r="RO48" s="38"/>
      <c r="RP48" s="38"/>
      <c r="RQ48" s="38"/>
      <c r="RR48" s="38"/>
      <c r="RS48" s="38"/>
      <c r="RT48" s="38"/>
      <c r="RU48" s="38"/>
      <c r="RV48" s="38"/>
      <c r="RW48" s="38"/>
      <c r="RX48" s="38"/>
      <c r="RY48" s="38"/>
      <c r="RZ48" s="38"/>
      <c r="SA48" s="38"/>
      <c r="SB48" s="38"/>
      <c r="SC48" s="38"/>
      <c r="SD48" s="38"/>
      <c r="SE48" s="38"/>
      <c r="SF48" s="38"/>
      <c r="SG48" s="38"/>
      <c r="SH48" s="38"/>
      <c r="SI48" s="38"/>
      <c r="SJ48" s="38"/>
      <c r="SK48" s="38"/>
      <c r="SL48" s="38"/>
      <c r="SM48" s="38"/>
      <c r="SN48" s="38"/>
      <c r="SO48" s="38"/>
      <c r="SP48" s="38"/>
      <c r="SQ48" s="38"/>
      <c r="SR48" s="38"/>
      <c r="SS48" s="38"/>
      <c r="ST48" s="38"/>
      <c r="SU48" s="38"/>
      <c r="SV48" s="38"/>
      <c r="SW48" s="38"/>
      <c r="SX48" s="38"/>
      <c r="SY48" s="38"/>
      <c r="SZ48" s="38"/>
      <c r="TA48" s="38"/>
      <c r="TB48" s="38"/>
      <c r="TC48" s="38"/>
      <c r="TD48" s="38"/>
      <c r="TE48" s="38"/>
      <c r="TF48" s="38"/>
      <c r="TG48" s="38"/>
      <c r="TH48" s="38"/>
      <c r="TI48" s="38"/>
      <c r="TJ48" s="38"/>
      <c r="TK48" s="38"/>
      <c r="TL48" s="38"/>
      <c r="TM48" s="38"/>
      <c r="TN48" s="38"/>
      <c r="TO48" s="38"/>
      <c r="TP48" s="38"/>
      <c r="TQ48" s="38"/>
      <c r="TR48" s="38"/>
      <c r="TS48" s="38"/>
      <c r="TT48" s="38"/>
      <c r="TU48" s="38"/>
      <c r="TV48" s="38"/>
      <c r="TW48" s="38"/>
      <c r="TX48" s="38"/>
      <c r="TY48" s="38"/>
      <c r="TZ48" s="38"/>
      <c r="UA48" s="38"/>
      <c r="UB48" s="38"/>
      <c r="UC48" s="38"/>
      <c r="UD48" s="38"/>
      <c r="UE48" s="38"/>
      <c r="UF48" s="38"/>
      <c r="UG48" s="38"/>
      <c r="UH48" s="38"/>
      <c r="UI48" s="38"/>
      <c r="UJ48" s="38"/>
      <c r="UK48" s="38"/>
      <c r="UL48" s="38"/>
      <c r="UM48" s="38"/>
      <c r="UN48" s="38"/>
      <c r="UO48" s="38"/>
      <c r="UP48" s="38"/>
      <c r="UQ48" s="38"/>
      <c r="UR48" s="38"/>
      <c r="US48" s="38"/>
      <c r="UT48" s="38"/>
      <c r="UU48" s="38"/>
      <c r="UV48" s="38"/>
      <c r="UW48" s="38"/>
      <c r="UX48" s="38"/>
      <c r="UY48" s="38"/>
      <c r="UZ48" s="38"/>
      <c r="VA48" s="38"/>
      <c r="VB48" s="38"/>
      <c r="VC48" s="38"/>
      <c r="VD48" s="38"/>
      <c r="VE48" s="38"/>
      <c r="VF48" s="38"/>
      <c r="VG48" s="38"/>
      <c r="VH48" s="38"/>
      <c r="VI48" s="38"/>
      <c r="VJ48" s="38"/>
      <c r="VK48" s="38"/>
      <c r="VL48" s="38"/>
      <c r="VM48" s="38"/>
      <c r="VN48" s="38"/>
      <c r="VO48" s="38"/>
      <c r="VP48" s="38"/>
      <c r="VQ48" s="38"/>
      <c r="VR48" s="38"/>
      <c r="VS48" s="38"/>
      <c r="VT48" s="38"/>
      <c r="VU48" s="38"/>
      <c r="VV48" s="38"/>
      <c r="VW48" s="38"/>
      <c r="VX48" s="38"/>
      <c r="VY48" s="38"/>
      <c r="VZ48" s="38"/>
      <c r="WA48" s="38"/>
      <c r="WB48" s="38"/>
      <c r="WC48" s="38"/>
      <c r="WD48" s="38"/>
      <c r="WE48" s="38"/>
      <c r="WF48" s="38"/>
      <c r="WG48" s="38"/>
      <c r="WH48" s="38"/>
      <c r="WI48" s="38"/>
      <c r="WJ48" s="38"/>
      <c r="WK48" s="38"/>
      <c r="WL48" s="38"/>
      <c r="WM48" s="38"/>
      <c r="WN48" s="38"/>
      <c r="WO48" s="38"/>
      <c r="WP48" s="38"/>
      <c r="WQ48" s="38"/>
      <c r="WR48" s="38"/>
      <c r="WS48" s="38"/>
      <c r="WT48" s="38"/>
      <c r="WU48" s="38"/>
      <c r="WV48" s="38"/>
      <c r="WW48" s="38"/>
      <c r="WX48" s="38"/>
      <c r="WY48" s="38"/>
      <c r="WZ48" s="38"/>
      <c r="XA48" s="38"/>
      <c r="XB48" s="38"/>
      <c r="XC48" s="38"/>
      <c r="XD48" s="38"/>
      <c r="XE48" s="38"/>
      <c r="XF48" s="38"/>
      <c r="XG48" s="38"/>
      <c r="XH48" s="38"/>
      <c r="XI48" s="38"/>
      <c r="XJ48" s="38"/>
      <c r="XK48" s="38"/>
      <c r="XL48" s="38"/>
      <c r="XM48" s="38"/>
      <c r="XN48" s="38"/>
      <c r="XO48" s="38"/>
      <c r="XP48" s="38"/>
      <c r="XQ48" s="38"/>
      <c r="XR48" s="38"/>
      <c r="XS48" s="38"/>
      <c r="XT48" s="38"/>
      <c r="XU48" s="38"/>
      <c r="XV48" s="38"/>
      <c r="XW48" s="38"/>
      <c r="XX48" s="38"/>
      <c r="XY48" s="38"/>
      <c r="XZ48" s="38"/>
      <c r="YA48" s="38"/>
      <c r="YB48" s="38"/>
      <c r="YC48" s="38"/>
      <c r="YD48" s="38"/>
      <c r="YE48" s="38"/>
      <c r="YF48" s="38"/>
      <c r="YG48" s="38"/>
      <c r="YH48" s="38"/>
      <c r="YI48" s="38"/>
      <c r="YJ48" s="38"/>
      <c r="YK48" s="38"/>
      <c r="YL48" s="38"/>
      <c r="YM48" s="38"/>
      <c r="YN48" s="38"/>
      <c r="YO48" s="38"/>
      <c r="YP48" s="38"/>
      <c r="YQ48" s="38"/>
      <c r="YR48" s="38"/>
      <c r="YS48" s="38"/>
      <c r="YT48" s="38"/>
      <c r="YU48" s="38"/>
      <c r="YV48" s="38"/>
      <c r="YW48" s="38"/>
      <c r="YX48" s="38"/>
      <c r="YY48" s="38"/>
      <c r="YZ48" s="38"/>
      <c r="ZA48" s="38"/>
      <c r="ZB48" s="38"/>
      <c r="ZC48" s="38"/>
      <c r="ZD48" s="38"/>
      <c r="ZE48" s="38"/>
      <c r="ZF48" s="38"/>
      <c r="ZG48" s="38"/>
      <c r="ZH48" s="38"/>
      <c r="ZI48" s="38"/>
      <c r="ZJ48" s="38"/>
      <c r="ZK48" s="38"/>
      <c r="ZL48" s="38"/>
      <c r="ZM48" s="38"/>
      <c r="ZN48" s="38"/>
      <c r="ZO48" s="38"/>
      <c r="ZP48" s="38"/>
      <c r="ZQ48" s="38"/>
      <c r="ZR48" s="38"/>
      <c r="ZS48" s="38"/>
      <c r="ZT48" s="38"/>
      <c r="ZU48" s="38"/>
      <c r="ZV48" s="38"/>
      <c r="ZW48" s="38"/>
      <c r="ZX48" s="38"/>
      <c r="ZY48" s="38"/>
      <c r="ZZ48" s="38"/>
      <c r="AAA48" s="38"/>
      <c r="AAB48" s="38"/>
      <c r="AAC48" s="38"/>
      <c r="AAD48" s="38"/>
      <c r="AAE48" s="38"/>
      <c r="AAF48" s="38"/>
      <c r="AAG48" s="38"/>
      <c r="AAH48" s="38"/>
      <c r="AAI48" s="38"/>
      <c r="AAJ48" s="38"/>
      <c r="AAK48" s="38"/>
      <c r="AAL48" s="38"/>
      <c r="AAM48" s="38"/>
      <c r="AAN48" s="38"/>
      <c r="AAO48" s="38"/>
      <c r="AAP48" s="38"/>
      <c r="AAQ48" s="38"/>
      <c r="AAR48" s="38"/>
      <c r="AAS48" s="38"/>
      <c r="AAT48" s="38"/>
      <c r="AAU48" s="38"/>
      <c r="AAV48" s="38"/>
      <c r="AAW48" s="38"/>
      <c r="AAX48" s="38"/>
      <c r="AAY48" s="38"/>
      <c r="AAZ48" s="38"/>
      <c r="ABA48" s="38"/>
      <c r="ABB48" s="38"/>
      <c r="ABC48" s="38"/>
      <c r="ABD48" s="38"/>
      <c r="ABE48" s="38"/>
      <c r="ABF48" s="38"/>
      <c r="ABG48" s="38"/>
      <c r="ABH48" s="38"/>
      <c r="ABI48" s="38"/>
      <c r="ABJ48" s="38"/>
      <c r="ABK48" s="38"/>
      <c r="ABL48" s="38"/>
      <c r="ABM48" s="38"/>
      <c r="ABN48" s="38"/>
      <c r="ABO48" s="38"/>
      <c r="ABP48" s="38"/>
      <c r="ABQ48" s="38"/>
      <c r="ABR48" s="38"/>
      <c r="ABS48" s="38"/>
      <c r="ABT48" s="38"/>
      <c r="ABU48" s="38"/>
      <c r="ABV48" s="38"/>
      <c r="ABW48" s="38"/>
      <c r="ABX48" s="38"/>
      <c r="ABY48" s="38"/>
      <c r="ABZ48" s="38"/>
      <c r="ACA48" s="38"/>
      <c r="ACB48" s="38"/>
      <c r="ACC48" s="38"/>
      <c r="ACD48" s="38"/>
      <c r="ACE48" s="38"/>
      <c r="ACF48" s="38"/>
      <c r="ACG48" s="38"/>
      <c r="ACH48" s="38"/>
      <c r="ACI48" s="38"/>
      <c r="ACJ48" s="38"/>
      <c r="ACK48" s="38"/>
      <c r="ACL48" s="38"/>
      <c r="ACM48" s="38"/>
      <c r="ACN48" s="38"/>
      <c r="ACO48" s="38"/>
      <c r="ACP48" s="38"/>
      <c r="ACQ48" s="38"/>
      <c r="ACR48" s="38"/>
      <c r="ACS48" s="38"/>
      <c r="ACT48" s="38"/>
      <c r="ACU48" s="38"/>
      <c r="ACV48" s="38"/>
      <c r="ACW48" s="38"/>
      <c r="ACX48" s="38"/>
      <c r="ACY48" s="38"/>
      <c r="ACZ48" s="38"/>
      <c r="ADA48" s="38"/>
      <c r="ADB48" s="38"/>
      <c r="ADC48" s="38"/>
      <c r="ADD48" s="38"/>
      <c r="ADE48" s="38"/>
      <c r="ADF48" s="38"/>
      <c r="ADG48" s="38"/>
      <c r="ADH48" s="38"/>
      <c r="ADI48" s="38"/>
      <c r="ADJ48" s="38"/>
      <c r="ADK48" s="38"/>
      <c r="ADL48" s="38"/>
      <c r="ADM48" s="38"/>
      <c r="ADN48" s="38"/>
      <c r="ADO48" s="38"/>
      <c r="ADP48" s="38"/>
      <c r="ADQ48" s="38"/>
      <c r="ADR48" s="38"/>
      <c r="ADS48" s="38"/>
      <c r="ADT48" s="38"/>
      <c r="ADU48" s="38"/>
      <c r="ADV48" s="38"/>
      <c r="ADW48" s="38"/>
      <c r="ADX48" s="38"/>
      <c r="ADY48" s="38"/>
      <c r="ADZ48" s="38"/>
      <c r="AEA48" s="38"/>
      <c r="AEB48" s="38"/>
      <c r="AEC48" s="38"/>
      <c r="AED48" s="38"/>
      <c r="AEE48" s="38"/>
      <c r="AEF48" s="38"/>
      <c r="AEG48" s="38"/>
      <c r="AEH48" s="38"/>
      <c r="AEI48" s="38"/>
      <c r="AEJ48" s="38"/>
      <c r="AEK48" s="38"/>
      <c r="AEL48" s="38"/>
      <c r="AEM48" s="38"/>
      <c r="AEN48" s="38"/>
      <c r="AEO48" s="38"/>
      <c r="AEP48" s="38"/>
      <c r="AEQ48" s="38"/>
      <c r="AER48" s="38"/>
      <c r="AES48" s="38"/>
      <c r="AET48" s="38"/>
      <c r="AEU48" s="38"/>
      <c r="AEV48" s="38"/>
      <c r="AEW48" s="38"/>
      <c r="AEX48" s="38"/>
      <c r="AEY48" s="38"/>
      <c r="AEZ48" s="38"/>
      <c r="AFA48" s="38"/>
      <c r="AFB48" s="38"/>
      <c r="AFC48" s="38"/>
      <c r="AFD48" s="38"/>
      <c r="AFE48" s="38"/>
      <c r="AFF48" s="38"/>
      <c r="AFG48" s="38"/>
      <c r="AFH48" s="38"/>
      <c r="AFI48" s="38"/>
      <c r="AFJ48" s="38"/>
      <c r="AFK48" s="38"/>
      <c r="AFL48" s="38"/>
      <c r="AFM48" s="38"/>
      <c r="AFN48" s="38"/>
      <c r="AFO48" s="38"/>
      <c r="AFP48" s="38"/>
      <c r="AFQ48" s="38"/>
      <c r="AFR48" s="38"/>
      <c r="AFS48" s="38"/>
      <c r="AFT48" s="38"/>
      <c r="AFU48" s="38"/>
      <c r="AFV48" s="38"/>
      <c r="AFW48" s="38"/>
      <c r="AFX48" s="38"/>
      <c r="AFY48" s="38"/>
      <c r="AFZ48" s="38"/>
      <c r="AGA48" s="38"/>
      <c r="AGB48" s="38"/>
      <c r="AGC48" s="38"/>
      <c r="AGD48" s="38"/>
      <c r="AGE48" s="38"/>
      <c r="AGF48" s="38"/>
      <c r="AGG48" s="38"/>
      <c r="AGH48" s="38"/>
      <c r="AGI48" s="38"/>
      <c r="AGJ48" s="38"/>
      <c r="AGK48" s="38"/>
      <c r="AGL48" s="38"/>
      <c r="AGM48" s="38"/>
      <c r="AGN48" s="38"/>
      <c r="AGO48" s="38"/>
      <c r="AGP48" s="38"/>
      <c r="AGQ48" s="38"/>
      <c r="AGR48" s="38"/>
      <c r="AGS48" s="38"/>
      <c r="AGT48" s="38"/>
      <c r="AGU48" s="38"/>
      <c r="AGV48" s="38"/>
      <c r="AGW48" s="38"/>
      <c r="AGX48" s="38"/>
      <c r="AGY48" s="38"/>
      <c r="AGZ48" s="38"/>
      <c r="AHA48" s="38"/>
      <c r="AHB48" s="38"/>
      <c r="AHC48" s="38"/>
      <c r="AHD48" s="38"/>
      <c r="AHE48" s="38"/>
      <c r="AHF48" s="38"/>
      <c r="AHG48" s="38"/>
      <c r="AHH48" s="38"/>
      <c r="AHI48" s="38"/>
      <c r="AHJ48" s="38"/>
      <c r="AHK48" s="38"/>
      <c r="AHL48" s="38"/>
      <c r="AHM48" s="38"/>
      <c r="AHN48" s="38"/>
      <c r="AHO48" s="38"/>
      <c r="AHP48" s="38"/>
      <c r="AHQ48" s="38"/>
      <c r="AHR48" s="38"/>
      <c r="AHS48" s="38"/>
      <c r="AHT48" s="38"/>
      <c r="AHU48" s="38"/>
      <c r="AHV48" s="38"/>
      <c r="AHW48" s="38"/>
      <c r="AHX48" s="38"/>
      <c r="AHY48" s="38"/>
      <c r="AHZ48" s="38"/>
      <c r="AIA48" s="38"/>
      <c r="AIB48" s="38"/>
      <c r="AIC48" s="38"/>
      <c r="AID48" s="38"/>
      <c r="AIE48" s="38"/>
      <c r="AIF48" s="38"/>
      <c r="AIG48" s="38"/>
      <c r="AIH48" s="38"/>
      <c r="AII48" s="38"/>
      <c r="AIJ48" s="38"/>
      <c r="AIK48" s="38"/>
      <c r="AIL48" s="38"/>
      <c r="AIM48" s="38"/>
      <c r="AIN48" s="38"/>
      <c r="AIO48" s="38"/>
      <c r="AIP48" s="38"/>
      <c r="AIQ48" s="38"/>
      <c r="AIR48" s="38"/>
      <c r="AIS48" s="38"/>
      <c r="AIT48" s="38"/>
      <c r="AIU48" s="38"/>
      <c r="AIV48" s="38"/>
      <c r="AIW48" s="38"/>
      <c r="AIX48" s="38"/>
      <c r="AIY48" s="38"/>
      <c r="AIZ48" s="38"/>
      <c r="AJA48" s="38"/>
      <c r="AJB48" s="38"/>
      <c r="AJC48" s="38"/>
      <c r="AJD48" s="38"/>
      <c r="AJE48" s="38"/>
      <c r="AJF48" s="38"/>
      <c r="AJG48" s="38"/>
      <c r="AJH48" s="38"/>
      <c r="AJI48" s="38"/>
      <c r="AJJ48" s="38"/>
      <c r="AJK48" s="38"/>
      <c r="AJL48" s="38"/>
      <c r="AJM48" s="38"/>
      <c r="AJN48" s="38"/>
      <c r="AJO48" s="38"/>
      <c r="AJP48" s="38"/>
      <c r="AJQ48" s="38"/>
      <c r="AJR48" s="38"/>
      <c r="AJS48" s="38"/>
      <c r="AJT48" s="38"/>
      <c r="AJU48" s="38"/>
      <c r="AJV48" s="38"/>
      <c r="AJW48" s="38"/>
      <c r="AJX48" s="38"/>
      <c r="AJY48" s="38"/>
      <c r="AJZ48" s="38"/>
      <c r="AKA48" s="38"/>
      <c r="AKB48" s="38"/>
      <c r="AKC48" s="38"/>
      <c r="AKD48" s="38"/>
      <c r="AKE48" s="38"/>
      <c r="AKF48" s="38"/>
      <c r="AKG48" s="38"/>
      <c r="AKH48" s="38"/>
      <c r="AKI48" s="38"/>
      <c r="AKJ48" s="38"/>
      <c r="AKK48" s="38"/>
      <c r="AKL48" s="38"/>
      <c r="AKM48" s="38"/>
      <c r="AKN48" s="38"/>
      <c r="AKO48" s="38"/>
      <c r="AKP48" s="38"/>
      <c r="AKQ48" s="38"/>
      <c r="AKR48" s="38"/>
      <c r="AKS48" s="38"/>
      <c r="AKT48" s="38"/>
      <c r="AKU48" s="38"/>
      <c r="AKV48" s="38"/>
      <c r="AKW48" s="38"/>
      <c r="AKX48" s="38"/>
      <c r="AKY48" s="38"/>
      <c r="AKZ48" s="38"/>
      <c r="ALA48" s="38"/>
      <c r="ALB48" s="38"/>
      <c r="ALC48" s="38"/>
      <c r="ALD48" s="38"/>
      <c r="ALE48" s="38"/>
      <c r="ALF48" s="38"/>
      <c r="ALG48" s="38"/>
      <c r="ALH48" s="38"/>
      <c r="ALI48" s="38"/>
    </row>
    <row r="49" spans="2:997" x14ac:dyDescent="0.2">
      <c r="B49" s="40" t="s">
        <v>371</v>
      </c>
      <c r="C49" s="40"/>
      <c r="D49" s="41" t="s">
        <v>358</v>
      </c>
      <c r="E49" s="43">
        <v>-81</v>
      </c>
      <c r="F49" s="43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8"/>
      <c r="AJ49" s="38"/>
      <c r="AK49" s="38"/>
      <c r="AL49" s="38"/>
      <c r="AM49" s="38"/>
      <c r="AN49" s="38"/>
      <c r="AO49" s="38"/>
      <c r="AP49" s="38"/>
      <c r="AQ49" s="38"/>
      <c r="AR49" s="38"/>
      <c r="AS49" s="38"/>
      <c r="AT49" s="38"/>
      <c r="AU49" s="38"/>
      <c r="AV49" s="38"/>
      <c r="AW49" s="38"/>
      <c r="AX49" s="38"/>
      <c r="AY49" s="38"/>
      <c r="AZ49" s="38"/>
      <c r="BA49" s="38"/>
      <c r="BB49" s="38"/>
      <c r="BC49" s="38"/>
      <c r="BD49" s="38"/>
      <c r="BE49" s="38"/>
      <c r="BF49" s="38"/>
      <c r="BG49" s="38"/>
      <c r="BH49" s="38"/>
      <c r="BI49" s="38"/>
      <c r="BJ49" s="38"/>
      <c r="BK49" s="38"/>
      <c r="BL49" s="38"/>
      <c r="BM49" s="38"/>
      <c r="BN49" s="38"/>
      <c r="BO49" s="38"/>
      <c r="BP49" s="38"/>
      <c r="BQ49" s="38"/>
      <c r="BR49" s="38"/>
      <c r="BS49" s="38"/>
      <c r="BT49" s="38"/>
      <c r="BU49" s="38"/>
      <c r="BV49" s="38"/>
      <c r="BW49" s="38"/>
      <c r="BX49" s="38"/>
      <c r="BY49" s="38"/>
      <c r="BZ49" s="38"/>
      <c r="CA49" s="38"/>
      <c r="CB49" s="38"/>
      <c r="CC49" s="38"/>
      <c r="CD49" s="38"/>
      <c r="CE49" s="38"/>
      <c r="CF49" s="38"/>
      <c r="CG49" s="38"/>
      <c r="CH49" s="38"/>
      <c r="CI49" s="38"/>
      <c r="CJ49" s="38"/>
      <c r="CK49" s="38"/>
      <c r="CL49" s="38"/>
      <c r="CM49" s="38"/>
      <c r="CN49" s="38"/>
      <c r="CO49" s="38"/>
      <c r="CP49" s="38"/>
      <c r="CQ49" s="38"/>
      <c r="CR49" s="38"/>
      <c r="CS49" s="38"/>
      <c r="CT49" s="38"/>
      <c r="CU49" s="38"/>
      <c r="CV49" s="38"/>
      <c r="CW49" s="38"/>
      <c r="CX49" s="38"/>
      <c r="CY49" s="38"/>
      <c r="CZ49" s="38"/>
      <c r="DA49" s="38"/>
      <c r="DB49" s="38"/>
      <c r="DC49" s="38"/>
      <c r="DD49" s="38"/>
      <c r="DE49" s="38"/>
      <c r="DF49" s="38"/>
      <c r="DG49" s="38"/>
      <c r="DH49" s="38"/>
      <c r="DI49" s="38"/>
      <c r="DJ49" s="38"/>
      <c r="DK49" s="38"/>
      <c r="DL49" s="38"/>
      <c r="DM49" s="38"/>
      <c r="DN49" s="38"/>
      <c r="DO49" s="38"/>
      <c r="DP49" s="38"/>
      <c r="DQ49" s="38"/>
      <c r="DR49" s="38"/>
      <c r="DS49" s="38"/>
      <c r="DT49" s="38"/>
      <c r="DU49" s="38"/>
      <c r="DV49" s="38"/>
      <c r="DW49" s="38"/>
      <c r="DX49" s="38"/>
      <c r="DY49" s="38"/>
      <c r="DZ49" s="38"/>
      <c r="EA49" s="38"/>
      <c r="EB49" s="38"/>
      <c r="EC49" s="38"/>
      <c r="ED49" s="38"/>
      <c r="EE49" s="38"/>
      <c r="EF49" s="38"/>
      <c r="EG49" s="38"/>
      <c r="EH49" s="38"/>
      <c r="EI49" s="38"/>
      <c r="EJ49" s="38"/>
      <c r="EK49" s="38"/>
      <c r="EL49" s="38"/>
      <c r="EM49" s="38"/>
      <c r="EN49" s="38"/>
      <c r="EO49" s="38"/>
      <c r="EP49" s="38"/>
      <c r="EQ49" s="38"/>
      <c r="ER49" s="38"/>
      <c r="ES49" s="38"/>
      <c r="ET49" s="38"/>
      <c r="EU49" s="38"/>
      <c r="EV49" s="38"/>
      <c r="EW49" s="38"/>
      <c r="EX49" s="38"/>
      <c r="EY49" s="38"/>
      <c r="EZ49" s="38"/>
      <c r="FA49" s="38"/>
      <c r="FB49" s="38"/>
      <c r="FC49" s="38"/>
      <c r="FD49" s="38"/>
      <c r="FE49" s="38"/>
      <c r="FF49" s="38"/>
      <c r="FG49" s="38"/>
      <c r="FH49" s="38"/>
      <c r="FI49" s="38"/>
      <c r="FJ49" s="38"/>
      <c r="FK49" s="38"/>
      <c r="FL49" s="38"/>
      <c r="FM49" s="38"/>
      <c r="FN49" s="38"/>
      <c r="FO49" s="38"/>
      <c r="FP49" s="38"/>
      <c r="FQ49" s="38"/>
      <c r="FR49" s="38"/>
      <c r="FS49" s="38"/>
      <c r="FT49" s="38"/>
      <c r="FU49" s="38"/>
      <c r="FV49" s="38"/>
      <c r="FW49" s="38"/>
      <c r="FX49" s="38"/>
      <c r="FY49" s="38"/>
      <c r="FZ49" s="38"/>
      <c r="GA49" s="38"/>
      <c r="GB49" s="38"/>
      <c r="GC49" s="38"/>
      <c r="GD49" s="38"/>
      <c r="GE49" s="38"/>
      <c r="GF49" s="38"/>
      <c r="GG49" s="38"/>
      <c r="GH49" s="38"/>
      <c r="GI49" s="38"/>
      <c r="GJ49" s="38"/>
      <c r="GK49" s="38"/>
      <c r="GL49" s="38"/>
      <c r="GM49" s="38"/>
      <c r="GN49" s="38"/>
      <c r="GO49" s="38"/>
      <c r="GP49" s="38"/>
      <c r="GQ49" s="38"/>
      <c r="GR49" s="38"/>
      <c r="GS49" s="38"/>
      <c r="GT49" s="38"/>
      <c r="GU49" s="38"/>
      <c r="GV49" s="38"/>
      <c r="GW49" s="38"/>
      <c r="GX49" s="38"/>
      <c r="GY49" s="38"/>
      <c r="GZ49" s="38"/>
      <c r="HA49" s="38"/>
      <c r="HB49" s="38"/>
      <c r="HC49" s="38"/>
      <c r="HD49" s="38"/>
      <c r="HE49" s="38"/>
      <c r="HF49" s="38"/>
      <c r="HG49" s="38"/>
      <c r="HH49" s="38"/>
      <c r="HI49" s="38"/>
      <c r="HJ49" s="38"/>
      <c r="HK49" s="38"/>
      <c r="HL49" s="38"/>
      <c r="HM49" s="38"/>
      <c r="HN49" s="38"/>
      <c r="HO49" s="38"/>
      <c r="HP49" s="38"/>
      <c r="HQ49" s="38"/>
      <c r="HR49" s="38"/>
      <c r="HS49" s="38"/>
      <c r="HT49" s="38"/>
      <c r="HU49" s="38"/>
      <c r="HV49" s="38"/>
      <c r="HW49" s="38"/>
      <c r="HX49" s="38"/>
      <c r="HY49" s="38"/>
      <c r="HZ49" s="38"/>
      <c r="IA49" s="38"/>
      <c r="IB49" s="38"/>
      <c r="IC49" s="38"/>
      <c r="ID49" s="38"/>
      <c r="IE49" s="38"/>
      <c r="IF49" s="38"/>
      <c r="IG49" s="38"/>
      <c r="IH49" s="38"/>
      <c r="II49" s="38"/>
      <c r="IJ49" s="38"/>
      <c r="IK49" s="38"/>
      <c r="IL49" s="38"/>
      <c r="IM49" s="38"/>
      <c r="IN49" s="38"/>
      <c r="IO49" s="38"/>
      <c r="IP49" s="38"/>
      <c r="IQ49" s="38"/>
      <c r="IR49" s="38"/>
      <c r="IS49" s="38"/>
      <c r="IT49" s="38"/>
      <c r="IU49" s="38"/>
      <c r="IV49" s="38"/>
      <c r="IW49" s="38"/>
      <c r="IX49" s="38"/>
      <c r="IY49" s="38"/>
      <c r="IZ49" s="38"/>
      <c r="JA49" s="38"/>
      <c r="JB49" s="38"/>
      <c r="JC49" s="38"/>
      <c r="JD49" s="38"/>
      <c r="JE49" s="38"/>
      <c r="JF49" s="38"/>
      <c r="JG49" s="38"/>
      <c r="JH49" s="38"/>
      <c r="JI49" s="38"/>
      <c r="JJ49" s="38"/>
      <c r="JK49" s="38"/>
      <c r="JL49" s="38"/>
      <c r="JM49" s="38"/>
      <c r="JN49" s="38"/>
      <c r="JO49" s="38"/>
      <c r="JP49" s="38"/>
      <c r="JQ49" s="38"/>
      <c r="JR49" s="38"/>
      <c r="JS49" s="38"/>
      <c r="JT49" s="38"/>
      <c r="JU49" s="38"/>
      <c r="JV49" s="38"/>
      <c r="JW49" s="38"/>
      <c r="JX49" s="38"/>
      <c r="JY49" s="38"/>
      <c r="JZ49" s="38"/>
      <c r="KA49" s="38"/>
      <c r="KB49" s="38"/>
      <c r="KC49" s="38"/>
      <c r="KD49" s="38"/>
      <c r="KE49" s="38"/>
      <c r="KF49" s="38"/>
      <c r="KG49" s="38"/>
      <c r="KH49" s="38"/>
      <c r="KI49" s="38"/>
      <c r="KJ49" s="38"/>
      <c r="KK49" s="38"/>
      <c r="KL49" s="38"/>
      <c r="KM49" s="38"/>
      <c r="KN49" s="38"/>
      <c r="KO49" s="38"/>
      <c r="KP49" s="38"/>
      <c r="KQ49" s="38"/>
      <c r="KR49" s="38"/>
      <c r="KS49" s="38"/>
      <c r="KT49" s="38"/>
      <c r="KU49" s="38"/>
      <c r="KV49" s="38"/>
      <c r="KW49" s="38"/>
      <c r="KX49" s="38"/>
      <c r="KY49" s="38"/>
      <c r="KZ49" s="38"/>
      <c r="LA49" s="38"/>
      <c r="LB49" s="38"/>
      <c r="LC49" s="38"/>
      <c r="LD49" s="38"/>
      <c r="LE49" s="38"/>
      <c r="LF49" s="38"/>
      <c r="LG49" s="38"/>
      <c r="LH49" s="38"/>
      <c r="LI49" s="38"/>
      <c r="LJ49" s="38"/>
      <c r="LK49" s="38"/>
      <c r="LL49" s="38"/>
      <c r="LM49" s="38"/>
      <c r="LN49" s="38"/>
      <c r="LO49" s="38"/>
      <c r="LP49" s="38"/>
      <c r="LQ49" s="38"/>
      <c r="LR49" s="38"/>
      <c r="LS49" s="38"/>
      <c r="LT49" s="38"/>
      <c r="LU49" s="38"/>
      <c r="LV49" s="38"/>
      <c r="LW49" s="38"/>
      <c r="LX49" s="38"/>
      <c r="LY49" s="38"/>
      <c r="LZ49" s="38"/>
      <c r="MA49" s="38"/>
      <c r="MB49" s="38"/>
      <c r="MC49" s="38"/>
      <c r="MD49" s="38"/>
      <c r="ME49" s="38"/>
      <c r="MF49" s="38"/>
      <c r="MG49" s="38"/>
      <c r="MH49" s="38"/>
      <c r="MI49" s="38"/>
      <c r="MJ49" s="38"/>
      <c r="MK49" s="38"/>
      <c r="ML49" s="38"/>
      <c r="MM49" s="38"/>
      <c r="MN49" s="38"/>
      <c r="MO49" s="38"/>
      <c r="MP49" s="38"/>
      <c r="MQ49" s="38"/>
      <c r="MR49" s="38"/>
      <c r="MS49" s="38"/>
      <c r="MT49" s="38"/>
      <c r="MU49" s="38"/>
      <c r="MV49" s="38"/>
      <c r="MW49" s="38"/>
      <c r="MX49" s="38"/>
      <c r="MY49" s="38"/>
      <c r="MZ49" s="38"/>
      <c r="NA49" s="38"/>
      <c r="NB49" s="38"/>
      <c r="NC49" s="38"/>
      <c r="ND49" s="38"/>
      <c r="NE49" s="38"/>
      <c r="NF49" s="38"/>
      <c r="NG49" s="38"/>
      <c r="NH49" s="38"/>
      <c r="NI49" s="38"/>
      <c r="NJ49" s="38"/>
      <c r="NK49" s="38"/>
      <c r="NL49" s="38"/>
      <c r="NM49" s="38"/>
      <c r="NN49" s="38"/>
      <c r="NO49" s="38"/>
      <c r="NP49" s="38"/>
      <c r="NQ49" s="38"/>
      <c r="NR49" s="38"/>
      <c r="NS49" s="38"/>
      <c r="NT49" s="38"/>
      <c r="NU49" s="38"/>
      <c r="NV49" s="38"/>
      <c r="NW49" s="38"/>
      <c r="NX49" s="38"/>
      <c r="NY49" s="38"/>
      <c r="NZ49" s="38"/>
      <c r="OA49" s="38"/>
      <c r="OB49" s="38"/>
      <c r="OC49" s="38"/>
      <c r="OD49" s="38"/>
      <c r="OE49" s="38"/>
      <c r="OF49" s="38"/>
      <c r="OG49" s="38"/>
      <c r="OH49" s="38"/>
      <c r="OI49" s="38"/>
      <c r="OJ49" s="38"/>
      <c r="OK49" s="38"/>
      <c r="OL49" s="38"/>
      <c r="OM49" s="38"/>
      <c r="ON49" s="38"/>
      <c r="OO49" s="38"/>
      <c r="OP49" s="38"/>
      <c r="OQ49" s="38"/>
      <c r="OR49" s="38"/>
      <c r="OS49" s="38"/>
      <c r="OT49" s="38"/>
      <c r="OU49" s="38"/>
      <c r="OV49" s="38"/>
      <c r="OW49" s="38"/>
      <c r="OX49" s="38"/>
      <c r="OY49" s="38"/>
      <c r="OZ49" s="38"/>
      <c r="PA49" s="38"/>
      <c r="PB49" s="38"/>
      <c r="PC49" s="38"/>
      <c r="PD49" s="38"/>
      <c r="PE49" s="38"/>
      <c r="PF49" s="38"/>
      <c r="PG49" s="38"/>
      <c r="PH49" s="38"/>
      <c r="PI49" s="38"/>
      <c r="PJ49" s="38"/>
      <c r="PK49" s="38"/>
      <c r="PL49" s="38"/>
      <c r="PM49" s="38"/>
      <c r="PN49" s="38"/>
      <c r="PO49" s="38"/>
      <c r="PP49" s="38"/>
      <c r="PQ49" s="38"/>
      <c r="PR49" s="38"/>
      <c r="PS49" s="38"/>
      <c r="PT49" s="38"/>
      <c r="PU49" s="38"/>
      <c r="PV49" s="38"/>
      <c r="PW49" s="38"/>
      <c r="PX49" s="38"/>
      <c r="PY49" s="38"/>
      <c r="PZ49" s="38"/>
      <c r="QA49" s="38"/>
      <c r="QB49" s="38"/>
      <c r="QC49" s="38"/>
      <c r="QD49" s="38"/>
      <c r="QE49" s="38"/>
      <c r="QF49" s="38"/>
      <c r="QG49" s="38"/>
      <c r="QH49" s="38"/>
      <c r="QI49" s="38"/>
      <c r="QJ49" s="38"/>
      <c r="QK49" s="38"/>
      <c r="QL49" s="38"/>
      <c r="QM49" s="38"/>
      <c r="QN49" s="38"/>
      <c r="QO49" s="38"/>
      <c r="QP49" s="38"/>
      <c r="QQ49" s="38"/>
      <c r="QR49" s="38"/>
      <c r="QS49" s="38"/>
      <c r="QT49" s="38"/>
      <c r="QU49" s="38"/>
      <c r="QV49" s="38"/>
      <c r="QW49" s="38"/>
      <c r="QX49" s="38"/>
      <c r="QY49" s="38"/>
      <c r="QZ49" s="38"/>
      <c r="RA49" s="38"/>
      <c r="RB49" s="38"/>
      <c r="RC49" s="38"/>
      <c r="RD49" s="38"/>
      <c r="RE49" s="38"/>
      <c r="RF49" s="38"/>
      <c r="RG49" s="38"/>
      <c r="RH49" s="38"/>
      <c r="RI49" s="38"/>
      <c r="RJ49" s="38"/>
      <c r="RK49" s="38"/>
      <c r="RL49" s="38"/>
      <c r="RM49" s="38"/>
      <c r="RN49" s="38"/>
      <c r="RO49" s="38"/>
      <c r="RP49" s="38"/>
      <c r="RQ49" s="38"/>
      <c r="RR49" s="38"/>
      <c r="RS49" s="38"/>
      <c r="RT49" s="38"/>
      <c r="RU49" s="38"/>
      <c r="RV49" s="38"/>
      <c r="RW49" s="38"/>
      <c r="RX49" s="38"/>
      <c r="RY49" s="38"/>
      <c r="RZ49" s="38"/>
      <c r="SA49" s="38"/>
      <c r="SB49" s="38"/>
      <c r="SC49" s="38"/>
      <c r="SD49" s="38"/>
      <c r="SE49" s="38"/>
      <c r="SF49" s="38"/>
      <c r="SG49" s="38"/>
      <c r="SH49" s="38"/>
      <c r="SI49" s="38"/>
      <c r="SJ49" s="38"/>
      <c r="SK49" s="38"/>
      <c r="SL49" s="38"/>
      <c r="SM49" s="38"/>
      <c r="SN49" s="38"/>
      <c r="SO49" s="38"/>
      <c r="SP49" s="38"/>
      <c r="SQ49" s="38"/>
      <c r="SR49" s="38"/>
      <c r="SS49" s="38"/>
      <c r="ST49" s="38"/>
      <c r="SU49" s="38"/>
      <c r="SV49" s="38"/>
      <c r="SW49" s="38"/>
      <c r="SX49" s="38"/>
      <c r="SY49" s="38"/>
      <c r="SZ49" s="38"/>
      <c r="TA49" s="38"/>
      <c r="TB49" s="38"/>
      <c r="TC49" s="38"/>
      <c r="TD49" s="38"/>
      <c r="TE49" s="38"/>
      <c r="TF49" s="38"/>
      <c r="TG49" s="38"/>
      <c r="TH49" s="38"/>
      <c r="TI49" s="38"/>
      <c r="TJ49" s="38"/>
      <c r="TK49" s="38"/>
      <c r="TL49" s="38"/>
      <c r="TM49" s="38"/>
      <c r="TN49" s="38"/>
      <c r="TO49" s="38"/>
      <c r="TP49" s="38"/>
      <c r="TQ49" s="38"/>
      <c r="TR49" s="38"/>
      <c r="TS49" s="38"/>
      <c r="TT49" s="38"/>
      <c r="TU49" s="38"/>
      <c r="TV49" s="38"/>
      <c r="TW49" s="38"/>
      <c r="TX49" s="38"/>
      <c r="TY49" s="38"/>
      <c r="TZ49" s="38"/>
      <c r="UA49" s="38"/>
      <c r="UB49" s="38"/>
      <c r="UC49" s="38"/>
      <c r="UD49" s="38"/>
      <c r="UE49" s="38"/>
      <c r="UF49" s="38"/>
      <c r="UG49" s="38"/>
      <c r="UH49" s="38"/>
      <c r="UI49" s="38"/>
      <c r="UJ49" s="38"/>
      <c r="UK49" s="38"/>
      <c r="UL49" s="38"/>
      <c r="UM49" s="38"/>
      <c r="UN49" s="38"/>
      <c r="UO49" s="38"/>
      <c r="UP49" s="38"/>
      <c r="UQ49" s="38"/>
      <c r="UR49" s="38"/>
      <c r="US49" s="38"/>
      <c r="UT49" s="38"/>
      <c r="UU49" s="38"/>
      <c r="UV49" s="38"/>
      <c r="UW49" s="38"/>
      <c r="UX49" s="38"/>
      <c r="UY49" s="38"/>
      <c r="UZ49" s="38"/>
      <c r="VA49" s="38"/>
      <c r="VB49" s="38"/>
      <c r="VC49" s="38"/>
      <c r="VD49" s="38"/>
      <c r="VE49" s="38"/>
      <c r="VF49" s="38"/>
      <c r="VG49" s="38"/>
      <c r="VH49" s="38"/>
      <c r="VI49" s="38"/>
      <c r="VJ49" s="38"/>
      <c r="VK49" s="38"/>
      <c r="VL49" s="38"/>
      <c r="VM49" s="38"/>
      <c r="VN49" s="38"/>
      <c r="VO49" s="38"/>
      <c r="VP49" s="38"/>
      <c r="VQ49" s="38"/>
      <c r="VR49" s="38"/>
      <c r="VS49" s="38"/>
      <c r="VT49" s="38"/>
      <c r="VU49" s="38"/>
      <c r="VV49" s="38"/>
      <c r="VW49" s="38"/>
      <c r="VX49" s="38"/>
      <c r="VY49" s="38"/>
      <c r="VZ49" s="38"/>
      <c r="WA49" s="38"/>
      <c r="WB49" s="38"/>
      <c r="WC49" s="38"/>
      <c r="WD49" s="38"/>
      <c r="WE49" s="38"/>
      <c r="WF49" s="38"/>
      <c r="WG49" s="38"/>
      <c r="WH49" s="38"/>
      <c r="WI49" s="38"/>
      <c r="WJ49" s="38"/>
      <c r="WK49" s="38"/>
      <c r="WL49" s="38"/>
      <c r="WM49" s="38"/>
      <c r="WN49" s="38"/>
      <c r="WO49" s="38"/>
      <c r="WP49" s="38"/>
      <c r="WQ49" s="38"/>
      <c r="WR49" s="38"/>
      <c r="WS49" s="38"/>
      <c r="WT49" s="38"/>
      <c r="WU49" s="38"/>
      <c r="WV49" s="38"/>
      <c r="WW49" s="38"/>
      <c r="WX49" s="38"/>
      <c r="WY49" s="38"/>
      <c r="WZ49" s="38"/>
      <c r="XA49" s="38"/>
      <c r="XB49" s="38"/>
      <c r="XC49" s="38"/>
      <c r="XD49" s="38"/>
      <c r="XE49" s="38"/>
      <c r="XF49" s="38"/>
      <c r="XG49" s="38"/>
      <c r="XH49" s="38"/>
      <c r="XI49" s="38"/>
      <c r="XJ49" s="38"/>
      <c r="XK49" s="38"/>
      <c r="XL49" s="38"/>
      <c r="XM49" s="38"/>
      <c r="XN49" s="38"/>
      <c r="XO49" s="38"/>
      <c r="XP49" s="38"/>
      <c r="XQ49" s="38"/>
      <c r="XR49" s="38"/>
      <c r="XS49" s="38"/>
      <c r="XT49" s="38"/>
      <c r="XU49" s="38"/>
      <c r="XV49" s="38"/>
      <c r="XW49" s="38"/>
      <c r="XX49" s="38"/>
      <c r="XY49" s="38"/>
      <c r="XZ49" s="38"/>
      <c r="YA49" s="38"/>
      <c r="YB49" s="38"/>
      <c r="YC49" s="38"/>
      <c r="YD49" s="38"/>
      <c r="YE49" s="38"/>
      <c r="YF49" s="38"/>
      <c r="YG49" s="38"/>
      <c r="YH49" s="38"/>
      <c r="YI49" s="38"/>
      <c r="YJ49" s="38"/>
      <c r="YK49" s="38"/>
      <c r="YL49" s="38"/>
      <c r="YM49" s="38"/>
      <c r="YN49" s="38"/>
      <c r="YO49" s="38"/>
      <c r="YP49" s="38"/>
      <c r="YQ49" s="38"/>
      <c r="YR49" s="38"/>
      <c r="YS49" s="38"/>
      <c r="YT49" s="38"/>
      <c r="YU49" s="38"/>
      <c r="YV49" s="38"/>
      <c r="YW49" s="38"/>
      <c r="YX49" s="38"/>
      <c r="YY49" s="38"/>
      <c r="YZ49" s="38"/>
      <c r="ZA49" s="38"/>
      <c r="ZB49" s="38"/>
      <c r="ZC49" s="38"/>
      <c r="ZD49" s="38"/>
      <c r="ZE49" s="38"/>
      <c r="ZF49" s="38"/>
      <c r="ZG49" s="38"/>
      <c r="ZH49" s="38"/>
      <c r="ZI49" s="38"/>
      <c r="ZJ49" s="38"/>
      <c r="ZK49" s="38"/>
      <c r="ZL49" s="38"/>
      <c r="ZM49" s="38"/>
      <c r="ZN49" s="38"/>
      <c r="ZO49" s="38"/>
      <c r="ZP49" s="38"/>
      <c r="ZQ49" s="38"/>
      <c r="ZR49" s="38"/>
      <c r="ZS49" s="38"/>
      <c r="ZT49" s="38"/>
      <c r="ZU49" s="38"/>
      <c r="ZV49" s="38"/>
      <c r="ZW49" s="38"/>
      <c r="ZX49" s="38"/>
      <c r="ZY49" s="38"/>
      <c r="ZZ49" s="38"/>
      <c r="AAA49" s="38"/>
      <c r="AAB49" s="38"/>
      <c r="AAC49" s="38"/>
      <c r="AAD49" s="38"/>
      <c r="AAE49" s="38"/>
      <c r="AAF49" s="38"/>
      <c r="AAG49" s="38"/>
      <c r="AAH49" s="38"/>
      <c r="AAI49" s="38"/>
      <c r="AAJ49" s="38"/>
      <c r="AAK49" s="38"/>
      <c r="AAL49" s="38"/>
      <c r="AAM49" s="38"/>
      <c r="AAN49" s="38"/>
      <c r="AAO49" s="38"/>
      <c r="AAP49" s="38"/>
      <c r="AAQ49" s="38"/>
      <c r="AAR49" s="38"/>
      <c r="AAS49" s="38"/>
      <c r="AAT49" s="38"/>
      <c r="AAU49" s="38"/>
      <c r="AAV49" s="38"/>
      <c r="AAW49" s="38"/>
      <c r="AAX49" s="38"/>
      <c r="AAY49" s="38"/>
      <c r="AAZ49" s="38"/>
      <c r="ABA49" s="38"/>
      <c r="ABB49" s="38"/>
      <c r="ABC49" s="38"/>
      <c r="ABD49" s="38"/>
      <c r="ABE49" s="38"/>
      <c r="ABF49" s="38"/>
      <c r="ABG49" s="38"/>
      <c r="ABH49" s="38"/>
      <c r="ABI49" s="38"/>
      <c r="ABJ49" s="38"/>
      <c r="ABK49" s="38"/>
      <c r="ABL49" s="38"/>
      <c r="ABM49" s="38"/>
      <c r="ABN49" s="38"/>
      <c r="ABO49" s="38"/>
      <c r="ABP49" s="38"/>
      <c r="ABQ49" s="38"/>
      <c r="ABR49" s="38"/>
      <c r="ABS49" s="38"/>
      <c r="ABT49" s="38"/>
      <c r="ABU49" s="38"/>
      <c r="ABV49" s="38"/>
      <c r="ABW49" s="38"/>
      <c r="ABX49" s="38"/>
      <c r="ABY49" s="38"/>
      <c r="ABZ49" s="38"/>
      <c r="ACA49" s="38"/>
      <c r="ACB49" s="38"/>
      <c r="ACC49" s="38"/>
      <c r="ACD49" s="38"/>
      <c r="ACE49" s="38"/>
      <c r="ACF49" s="38"/>
      <c r="ACG49" s="38"/>
      <c r="ACH49" s="38"/>
      <c r="ACI49" s="38"/>
      <c r="ACJ49" s="38"/>
      <c r="ACK49" s="38"/>
      <c r="ACL49" s="38"/>
      <c r="ACM49" s="38"/>
      <c r="ACN49" s="38"/>
      <c r="ACO49" s="38"/>
      <c r="ACP49" s="38"/>
      <c r="ACQ49" s="38"/>
      <c r="ACR49" s="38"/>
      <c r="ACS49" s="38"/>
      <c r="ACT49" s="38"/>
      <c r="ACU49" s="38"/>
      <c r="ACV49" s="38"/>
      <c r="ACW49" s="38"/>
      <c r="ACX49" s="38"/>
      <c r="ACY49" s="38"/>
      <c r="ACZ49" s="38"/>
      <c r="ADA49" s="38"/>
      <c r="ADB49" s="38"/>
      <c r="ADC49" s="38"/>
      <c r="ADD49" s="38"/>
      <c r="ADE49" s="38"/>
      <c r="ADF49" s="38"/>
      <c r="ADG49" s="38"/>
      <c r="ADH49" s="38"/>
      <c r="ADI49" s="38"/>
      <c r="ADJ49" s="38"/>
      <c r="ADK49" s="38"/>
      <c r="ADL49" s="38"/>
      <c r="ADM49" s="38"/>
      <c r="ADN49" s="38"/>
      <c r="ADO49" s="38"/>
      <c r="ADP49" s="38"/>
      <c r="ADQ49" s="38"/>
      <c r="ADR49" s="38"/>
      <c r="ADS49" s="38"/>
      <c r="ADT49" s="38"/>
      <c r="ADU49" s="38"/>
      <c r="ADV49" s="38"/>
      <c r="ADW49" s="38"/>
      <c r="ADX49" s="38"/>
      <c r="ADY49" s="38"/>
      <c r="ADZ49" s="38"/>
      <c r="AEA49" s="38"/>
      <c r="AEB49" s="38"/>
      <c r="AEC49" s="38"/>
      <c r="AED49" s="38"/>
      <c r="AEE49" s="38"/>
      <c r="AEF49" s="38"/>
      <c r="AEG49" s="38"/>
      <c r="AEH49" s="38"/>
      <c r="AEI49" s="38"/>
      <c r="AEJ49" s="38"/>
      <c r="AEK49" s="38"/>
      <c r="AEL49" s="38"/>
      <c r="AEM49" s="38"/>
      <c r="AEN49" s="38"/>
      <c r="AEO49" s="38"/>
      <c r="AEP49" s="38"/>
      <c r="AEQ49" s="38"/>
      <c r="AER49" s="38"/>
      <c r="AES49" s="38"/>
      <c r="AET49" s="38"/>
      <c r="AEU49" s="38"/>
      <c r="AEV49" s="38"/>
      <c r="AEW49" s="38"/>
      <c r="AEX49" s="38"/>
      <c r="AEY49" s="38"/>
      <c r="AEZ49" s="38"/>
      <c r="AFA49" s="38"/>
      <c r="AFB49" s="38"/>
      <c r="AFC49" s="38"/>
      <c r="AFD49" s="38"/>
      <c r="AFE49" s="38"/>
      <c r="AFF49" s="38"/>
      <c r="AFG49" s="38"/>
      <c r="AFH49" s="38"/>
      <c r="AFI49" s="38"/>
      <c r="AFJ49" s="38"/>
      <c r="AFK49" s="38"/>
      <c r="AFL49" s="38"/>
      <c r="AFM49" s="38"/>
      <c r="AFN49" s="38"/>
      <c r="AFO49" s="38"/>
      <c r="AFP49" s="38"/>
      <c r="AFQ49" s="38"/>
      <c r="AFR49" s="38"/>
      <c r="AFS49" s="38"/>
      <c r="AFT49" s="38"/>
      <c r="AFU49" s="38"/>
      <c r="AFV49" s="38"/>
      <c r="AFW49" s="38"/>
      <c r="AFX49" s="38"/>
      <c r="AFY49" s="38"/>
      <c r="AFZ49" s="38"/>
      <c r="AGA49" s="38"/>
      <c r="AGB49" s="38"/>
      <c r="AGC49" s="38"/>
      <c r="AGD49" s="38"/>
      <c r="AGE49" s="38"/>
      <c r="AGF49" s="38"/>
      <c r="AGG49" s="38"/>
      <c r="AGH49" s="38"/>
      <c r="AGI49" s="38"/>
      <c r="AGJ49" s="38"/>
      <c r="AGK49" s="38"/>
      <c r="AGL49" s="38"/>
      <c r="AGM49" s="38"/>
      <c r="AGN49" s="38"/>
      <c r="AGO49" s="38"/>
      <c r="AGP49" s="38"/>
      <c r="AGQ49" s="38"/>
      <c r="AGR49" s="38"/>
      <c r="AGS49" s="38"/>
      <c r="AGT49" s="38"/>
      <c r="AGU49" s="38"/>
      <c r="AGV49" s="38"/>
      <c r="AGW49" s="38"/>
      <c r="AGX49" s="38"/>
      <c r="AGY49" s="38"/>
      <c r="AGZ49" s="38"/>
      <c r="AHA49" s="38"/>
      <c r="AHB49" s="38"/>
      <c r="AHC49" s="38"/>
      <c r="AHD49" s="38"/>
      <c r="AHE49" s="38"/>
      <c r="AHF49" s="38"/>
      <c r="AHG49" s="38"/>
      <c r="AHH49" s="38"/>
      <c r="AHI49" s="38"/>
      <c r="AHJ49" s="38"/>
      <c r="AHK49" s="38"/>
      <c r="AHL49" s="38"/>
      <c r="AHM49" s="38"/>
      <c r="AHN49" s="38"/>
      <c r="AHO49" s="38"/>
      <c r="AHP49" s="38"/>
      <c r="AHQ49" s="38"/>
      <c r="AHR49" s="38"/>
      <c r="AHS49" s="38"/>
      <c r="AHT49" s="38"/>
      <c r="AHU49" s="38"/>
      <c r="AHV49" s="38"/>
      <c r="AHW49" s="38"/>
      <c r="AHX49" s="38"/>
      <c r="AHY49" s="38"/>
      <c r="AHZ49" s="38"/>
      <c r="AIA49" s="38"/>
      <c r="AIB49" s="38"/>
      <c r="AIC49" s="38"/>
      <c r="AID49" s="38"/>
      <c r="AIE49" s="38"/>
      <c r="AIF49" s="38"/>
      <c r="AIG49" s="38"/>
      <c r="AIH49" s="38"/>
      <c r="AII49" s="38"/>
      <c r="AIJ49" s="38"/>
      <c r="AIK49" s="38"/>
      <c r="AIL49" s="38"/>
      <c r="AIM49" s="38"/>
      <c r="AIN49" s="38"/>
      <c r="AIO49" s="38"/>
      <c r="AIP49" s="38"/>
      <c r="AIQ49" s="38"/>
      <c r="AIR49" s="38"/>
      <c r="AIS49" s="38"/>
      <c r="AIT49" s="38"/>
      <c r="AIU49" s="38"/>
      <c r="AIV49" s="38"/>
      <c r="AIW49" s="38"/>
      <c r="AIX49" s="38"/>
      <c r="AIY49" s="38"/>
      <c r="AIZ49" s="38"/>
      <c r="AJA49" s="38"/>
      <c r="AJB49" s="38"/>
      <c r="AJC49" s="38"/>
      <c r="AJD49" s="38"/>
      <c r="AJE49" s="38"/>
      <c r="AJF49" s="38"/>
      <c r="AJG49" s="38"/>
      <c r="AJH49" s="38"/>
      <c r="AJI49" s="38"/>
      <c r="AJJ49" s="38"/>
      <c r="AJK49" s="38"/>
      <c r="AJL49" s="38"/>
      <c r="AJM49" s="38"/>
      <c r="AJN49" s="38"/>
      <c r="AJO49" s="38"/>
      <c r="AJP49" s="38"/>
      <c r="AJQ49" s="38"/>
      <c r="AJR49" s="38"/>
      <c r="AJS49" s="38"/>
      <c r="AJT49" s="38"/>
      <c r="AJU49" s="38"/>
      <c r="AJV49" s="38"/>
      <c r="AJW49" s="38"/>
      <c r="AJX49" s="38"/>
      <c r="AJY49" s="38"/>
      <c r="AJZ49" s="38"/>
      <c r="AKA49" s="38"/>
      <c r="AKB49" s="38"/>
      <c r="AKC49" s="38"/>
      <c r="AKD49" s="38"/>
      <c r="AKE49" s="38"/>
      <c r="AKF49" s="38"/>
      <c r="AKG49" s="38"/>
      <c r="AKH49" s="38"/>
      <c r="AKI49" s="38"/>
      <c r="AKJ49" s="38"/>
      <c r="AKK49" s="38"/>
      <c r="AKL49" s="38"/>
      <c r="AKM49" s="38"/>
      <c r="AKN49" s="38"/>
      <c r="AKO49" s="38"/>
      <c r="AKP49" s="38"/>
      <c r="AKQ49" s="38"/>
      <c r="AKR49" s="38"/>
      <c r="AKS49" s="38"/>
      <c r="AKT49" s="38"/>
      <c r="AKU49" s="38"/>
      <c r="AKV49" s="38"/>
      <c r="AKW49" s="38"/>
      <c r="AKX49" s="38"/>
      <c r="AKY49" s="38"/>
      <c r="AKZ49" s="38"/>
      <c r="ALA49" s="38"/>
      <c r="ALB49" s="38"/>
      <c r="ALC49" s="38"/>
      <c r="ALD49" s="38"/>
      <c r="ALE49" s="38"/>
      <c r="ALF49" s="38"/>
      <c r="ALG49" s="38"/>
      <c r="ALH49" s="38"/>
      <c r="ALI49" s="38"/>
    </row>
    <row r="50" spans="2:997" x14ac:dyDescent="0.2">
      <c r="B50" s="40" t="s">
        <v>371</v>
      </c>
      <c r="C50" s="40"/>
      <c r="D50" s="41" t="s">
        <v>360</v>
      </c>
      <c r="E50" s="43">
        <v>-70</v>
      </c>
      <c r="F50" s="43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38"/>
      <c r="AJ50" s="38"/>
      <c r="AK50" s="38"/>
      <c r="AL50" s="38"/>
      <c r="AM50" s="38"/>
      <c r="AN50" s="38"/>
      <c r="AO50" s="38"/>
      <c r="AP50" s="38"/>
      <c r="AQ50" s="38"/>
      <c r="AR50" s="38"/>
      <c r="AS50" s="38"/>
      <c r="AT50" s="38"/>
      <c r="AU50" s="38"/>
      <c r="AV50" s="38"/>
      <c r="AW50" s="38"/>
      <c r="AX50" s="38"/>
      <c r="AY50" s="38"/>
      <c r="AZ50" s="38"/>
      <c r="BA50" s="38"/>
      <c r="BB50" s="38"/>
      <c r="BC50" s="38"/>
      <c r="BD50" s="38"/>
      <c r="BE50" s="38"/>
      <c r="BF50" s="38"/>
      <c r="BG50" s="38"/>
      <c r="BH50" s="38"/>
      <c r="BI50" s="38"/>
      <c r="BJ50" s="38"/>
      <c r="BK50" s="38"/>
      <c r="BL50" s="38"/>
      <c r="BM50" s="38"/>
      <c r="BN50" s="38"/>
      <c r="BO50" s="38"/>
      <c r="BP50" s="38"/>
      <c r="BQ50" s="38"/>
      <c r="BR50" s="38"/>
      <c r="BS50" s="38"/>
      <c r="BT50" s="38"/>
      <c r="BU50" s="38"/>
      <c r="BV50" s="38"/>
      <c r="BW50" s="38"/>
      <c r="BX50" s="38"/>
      <c r="BY50" s="38"/>
      <c r="BZ50" s="38"/>
      <c r="CA50" s="38"/>
      <c r="CB50" s="38"/>
      <c r="CC50" s="38"/>
      <c r="CD50" s="38"/>
      <c r="CE50" s="38"/>
      <c r="CF50" s="38"/>
      <c r="CG50" s="38"/>
      <c r="CH50" s="38"/>
      <c r="CI50" s="38"/>
      <c r="CJ50" s="38"/>
      <c r="CK50" s="38"/>
      <c r="CL50" s="38"/>
      <c r="CM50" s="38"/>
      <c r="CN50" s="38"/>
      <c r="CO50" s="38"/>
      <c r="CP50" s="38"/>
      <c r="CQ50" s="38"/>
      <c r="CR50" s="38"/>
      <c r="CS50" s="38"/>
      <c r="CT50" s="38"/>
      <c r="CU50" s="38"/>
      <c r="CV50" s="38"/>
      <c r="CW50" s="38"/>
      <c r="CX50" s="38"/>
      <c r="CY50" s="38"/>
      <c r="CZ50" s="38"/>
      <c r="DA50" s="38"/>
      <c r="DB50" s="38"/>
      <c r="DC50" s="38"/>
      <c r="DD50" s="38"/>
      <c r="DE50" s="38"/>
      <c r="DF50" s="38"/>
      <c r="DG50" s="38"/>
      <c r="DH50" s="38"/>
      <c r="DI50" s="38"/>
      <c r="DJ50" s="38"/>
      <c r="DK50" s="38"/>
      <c r="DL50" s="38"/>
      <c r="DM50" s="38"/>
      <c r="DN50" s="38"/>
      <c r="DO50" s="38"/>
      <c r="DP50" s="38"/>
      <c r="DQ50" s="38"/>
      <c r="DR50" s="38"/>
      <c r="DS50" s="38"/>
      <c r="DT50" s="38"/>
      <c r="DU50" s="38"/>
      <c r="DV50" s="38"/>
      <c r="DW50" s="38"/>
      <c r="DX50" s="38"/>
      <c r="DY50" s="38"/>
      <c r="DZ50" s="38"/>
      <c r="EA50" s="38"/>
      <c r="EB50" s="38"/>
      <c r="EC50" s="38"/>
      <c r="ED50" s="38"/>
      <c r="EE50" s="38"/>
      <c r="EF50" s="38"/>
      <c r="EG50" s="38"/>
      <c r="EH50" s="38"/>
      <c r="EI50" s="38"/>
      <c r="EJ50" s="38"/>
      <c r="EK50" s="38"/>
      <c r="EL50" s="38"/>
      <c r="EM50" s="38"/>
      <c r="EN50" s="38"/>
      <c r="EO50" s="38"/>
      <c r="EP50" s="38"/>
      <c r="EQ50" s="38"/>
      <c r="ER50" s="38"/>
      <c r="ES50" s="38"/>
      <c r="ET50" s="38"/>
      <c r="EU50" s="38"/>
      <c r="EV50" s="38"/>
      <c r="EW50" s="38"/>
      <c r="EX50" s="38"/>
      <c r="EY50" s="38"/>
      <c r="EZ50" s="38"/>
      <c r="FA50" s="38"/>
      <c r="FB50" s="38"/>
      <c r="FC50" s="38"/>
      <c r="FD50" s="38"/>
      <c r="FE50" s="38"/>
      <c r="FF50" s="38"/>
      <c r="FG50" s="38"/>
      <c r="FH50" s="38"/>
      <c r="FI50" s="38"/>
      <c r="FJ50" s="38"/>
      <c r="FK50" s="38"/>
      <c r="FL50" s="38"/>
      <c r="FM50" s="38"/>
      <c r="FN50" s="38"/>
      <c r="FO50" s="38"/>
      <c r="FP50" s="38"/>
      <c r="FQ50" s="38"/>
      <c r="FR50" s="38"/>
      <c r="FS50" s="38"/>
      <c r="FT50" s="38"/>
      <c r="FU50" s="38"/>
      <c r="FV50" s="38"/>
      <c r="FW50" s="38"/>
      <c r="FX50" s="38"/>
      <c r="FY50" s="38"/>
      <c r="FZ50" s="38"/>
      <c r="GA50" s="38"/>
      <c r="GB50" s="38"/>
      <c r="GC50" s="38"/>
      <c r="GD50" s="38"/>
      <c r="GE50" s="38"/>
      <c r="GF50" s="38"/>
      <c r="GG50" s="38"/>
      <c r="GH50" s="38"/>
      <c r="GI50" s="38"/>
      <c r="GJ50" s="38"/>
      <c r="GK50" s="38"/>
      <c r="GL50" s="38"/>
      <c r="GM50" s="38"/>
      <c r="GN50" s="38"/>
      <c r="GO50" s="38"/>
      <c r="GP50" s="38"/>
      <c r="GQ50" s="38"/>
      <c r="GR50" s="38"/>
      <c r="GS50" s="38"/>
      <c r="GT50" s="38"/>
      <c r="GU50" s="38"/>
      <c r="GV50" s="38"/>
      <c r="GW50" s="38"/>
      <c r="GX50" s="38"/>
      <c r="GY50" s="38"/>
      <c r="GZ50" s="38"/>
      <c r="HA50" s="38"/>
      <c r="HB50" s="38"/>
      <c r="HC50" s="38"/>
      <c r="HD50" s="38"/>
      <c r="HE50" s="38"/>
      <c r="HF50" s="38"/>
      <c r="HG50" s="38"/>
      <c r="HH50" s="38"/>
      <c r="HI50" s="38"/>
      <c r="HJ50" s="38"/>
      <c r="HK50" s="38"/>
      <c r="HL50" s="38"/>
      <c r="HM50" s="38"/>
      <c r="HN50" s="38"/>
      <c r="HO50" s="38"/>
      <c r="HP50" s="38"/>
      <c r="HQ50" s="38"/>
      <c r="HR50" s="38"/>
      <c r="HS50" s="38"/>
      <c r="HT50" s="38"/>
      <c r="HU50" s="38"/>
      <c r="HV50" s="38"/>
      <c r="HW50" s="38"/>
      <c r="HX50" s="38"/>
      <c r="HY50" s="38"/>
      <c r="HZ50" s="38"/>
      <c r="IA50" s="38"/>
      <c r="IB50" s="38"/>
      <c r="IC50" s="38"/>
      <c r="ID50" s="38"/>
      <c r="IE50" s="38"/>
      <c r="IF50" s="38"/>
      <c r="IG50" s="38"/>
      <c r="IH50" s="38"/>
      <c r="II50" s="38"/>
      <c r="IJ50" s="38"/>
      <c r="IK50" s="38"/>
      <c r="IL50" s="38"/>
      <c r="IM50" s="38"/>
      <c r="IN50" s="38"/>
      <c r="IO50" s="38"/>
      <c r="IP50" s="38"/>
      <c r="IQ50" s="38"/>
      <c r="IR50" s="38"/>
      <c r="IS50" s="38"/>
      <c r="IT50" s="38"/>
      <c r="IU50" s="38"/>
      <c r="IV50" s="38"/>
      <c r="IW50" s="38"/>
      <c r="IX50" s="38"/>
      <c r="IY50" s="38"/>
      <c r="IZ50" s="38"/>
      <c r="JA50" s="38"/>
      <c r="JB50" s="38"/>
      <c r="JC50" s="38"/>
      <c r="JD50" s="38"/>
      <c r="JE50" s="38"/>
      <c r="JF50" s="38"/>
      <c r="JG50" s="38"/>
      <c r="JH50" s="38"/>
      <c r="JI50" s="38"/>
      <c r="JJ50" s="38"/>
      <c r="JK50" s="38"/>
      <c r="JL50" s="38"/>
      <c r="JM50" s="38"/>
      <c r="JN50" s="38"/>
      <c r="JO50" s="38"/>
      <c r="JP50" s="38"/>
      <c r="JQ50" s="38"/>
      <c r="JR50" s="38"/>
      <c r="JS50" s="38"/>
      <c r="JT50" s="38"/>
      <c r="JU50" s="38"/>
      <c r="JV50" s="38"/>
      <c r="JW50" s="38"/>
      <c r="JX50" s="38"/>
      <c r="JY50" s="38"/>
      <c r="JZ50" s="38"/>
      <c r="KA50" s="38"/>
      <c r="KB50" s="38"/>
      <c r="KC50" s="38"/>
      <c r="KD50" s="38"/>
      <c r="KE50" s="38"/>
      <c r="KF50" s="38"/>
      <c r="KG50" s="38"/>
      <c r="KH50" s="38"/>
      <c r="KI50" s="38"/>
      <c r="KJ50" s="38"/>
      <c r="KK50" s="38"/>
      <c r="KL50" s="38"/>
      <c r="KM50" s="38"/>
      <c r="KN50" s="38"/>
      <c r="KO50" s="38"/>
      <c r="KP50" s="38"/>
      <c r="KQ50" s="38"/>
      <c r="KR50" s="38"/>
      <c r="KS50" s="38"/>
      <c r="KT50" s="38"/>
      <c r="KU50" s="38"/>
      <c r="KV50" s="38"/>
      <c r="KW50" s="38"/>
      <c r="KX50" s="38"/>
      <c r="KY50" s="38"/>
      <c r="KZ50" s="38"/>
      <c r="LA50" s="38"/>
      <c r="LB50" s="38"/>
      <c r="LC50" s="38"/>
      <c r="LD50" s="38"/>
      <c r="LE50" s="38"/>
      <c r="LF50" s="38"/>
      <c r="LG50" s="38"/>
      <c r="LH50" s="38"/>
      <c r="LI50" s="38"/>
      <c r="LJ50" s="38"/>
      <c r="LK50" s="38"/>
      <c r="LL50" s="38"/>
      <c r="LM50" s="38"/>
      <c r="LN50" s="38"/>
      <c r="LO50" s="38"/>
      <c r="LP50" s="38"/>
      <c r="LQ50" s="38"/>
      <c r="LR50" s="38"/>
      <c r="LS50" s="38"/>
      <c r="LT50" s="38"/>
      <c r="LU50" s="38"/>
      <c r="LV50" s="38"/>
      <c r="LW50" s="38"/>
      <c r="LX50" s="38"/>
      <c r="LY50" s="38"/>
      <c r="LZ50" s="38"/>
      <c r="MA50" s="38"/>
      <c r="MB50" s="38"/>
      <c r="MC50" s="38"/>
      <c r="MD50" s="38"/>
      <c r="ME50" s="38"/>
      <c r="MF50" s="38"/>
      <c r="MG50" s="38"/>
      <c r="MH50" s="38"/>
      <c r="MI50" s="38"/>
      <c r="MJ50" s="38"/>
      <c r="MK50" s="38"/>
      <c r="ML50" s="38"/>
      <c r="MM50" s="38"/>
      <c r="MN50" s="38"/>
      <c r="MO50" s="38"/>
      <c r="MP50" s="38"/>
      <c r="MQ50" s="38"/>
      <c r="MR50" s="38"/>
      <c r="MS50" s="38"/>
      <c r="MT50" s="38"/>
      <c r="MU50" s="38"/>
      <c r="MV50" s="38"/>
      <c r="MW50" s="38"/>
      <c r="MX50" s="38"/>
      <c r="MY50" s="38"/>
      <c r="MZ50" s="38"/>
      <c r="NA50" s="38"/>
      <c r="NB50" s="38"/>
      <c r="NC50" s="38"/>
      <c r="ND50" s="38"/>
      <c r="NE50" s="38"/>
      <c r="NF50" s="38"/>
      <c r="NG50" s="38"/>
      <c r="NH50" s="38"/>
      <c r="NI50" s="38"/>
      <c r="NJ50" s="38"/>
      <c r="NK50" s="38"/>
      <c r="NL50" s="38"/>
      <c r="NM50" s="38"/>
      <c r="NN50" s="38"/>
      <c r="NO50" s="38"/>
      <c r="NP50" s="38"/>
      <c r="NQ50" s="38"/>
      <c r="NR50" s="38"/>
      <c r="NS50" s="38"/>
      <c r="NT50" s="38"/>
      <c r="NU50" s="38"/>
      <c r="NV50" s="38"/>
      <c r="NW50" s="38"/>
      <c r="NX50" s="38"/>
      <c r="NY50" s="38"/>
      <c r="NZ50" s="38"/>
      <c r="OA50" s="38"/>
      <c r="OB50" s="38"/>
      <c r="OC50" s="38"/>
      <c r="OD50" s="38"/>
      <c r="OE50" s="38"/>
      <c r="OF50" s="38"/>
      <c r="OG50" s="38"/>
      <c r="OH50" s="38"/>
      <c r="OI50" s="38"/>
      <c r="OJ50" s="38"/>
      <c r="OK50" s="38"/>
      <c r="OL50" s="38"/>
      <c r="OM50" s="38"/>
      <c r="ON50" s="38"/>
      <c r="OO50" s="38"/>
      <c r="OP50" s="38"/>
      <c r="OQ50" s="38"/>
      <c r="OR50" s="38"/>
      <c r="OS50" s="38"/>
      <c r="OT50" s="38"/>
      <c r="OU50" s="38"/>
      <c r="OV50" s="38"/>
      <c r="OW50" s="38"/>
      <c r="OX50" s="38"/>
      <c r="OY50" s="38"/>
      <c r="OZ50" s="38"/>
      <c r="PA50" s="38"/>
      <c r="PB50" s="38"/>
      <c r="PC50" s="38"/>
      <c r="PD50" s="38"/>
      <c r="PE50" s="38"/>
      <c r="PF50" s="38"/>
      <c r="PG50" s="38"/>
      <c r="PH50" s="38"/>
      <c r="PI50" s="38"/>
      <c r="PJ50" s="38"/>
      <c r="PK50" s="38"/>
      <c r="PL50" s="38"/>
      <c r="PM50" s="38"/>
      <c r="PN50" s="38"/>
      <c r="PO50" s="38"/>
      <c r="PP50" s="38"/>
      <c r="PQ50" s="38"/>
      <c r="PR50" s="38"/>
      <c r="PS50" s="38"/>
      <c r="PT50" s="38"/>
      <c r="PU50" s="38"/>
      <c r="PV50" s="38"/>
      <c r="PW50" s="38"/>
      <c r="PX50" s="38"/>
      <c r="PY50" s="38"/>
      <c r="PZ50" s="38"/>
      <c r="QA50" s="38"/>
      <c r="QB50" s="38"/>
      <c r="QC50" s="38"/>
      <c r="QD50" s="38"/>
      <c r="QE50" s="38"/>
      <c r="QF50" s="38"/>
      <c r="QG50" s="38"/>
      <c r="QH50" s="38"/>
      <c r="QI50" s="38"/>
      <c r="QJ50" s="38"/>
      <c r="QK50" s="38"/>
      <c r="QL50" s="38"/>
      <c r="QM50" s="38"/>
      <c r="QN50" s="38"/>
      <c r="QO50" s="38"/>
      <c r="QP50" s="38"/>
      <c r="QQ50" s="38"/>
      <c r="QR50" s="38"/>
      <c r="QS50" s="38"/>
      <c r="QT50" s="38"/>
      <c r="QU50" s="38"/>
      <c r="QV50" s="38"/>
      <c r="QW50" s="38"/>
      <c r="QX50" s="38"/>
      <c r="QY50" s="38"/>
      <c r="QZ50" s="38"/>
      <c r="RA50" s="38"/>
      <c r="RB50" s="38"/>
      <c r="RC50" s="38"/>
      <c r="RD50" s="38"/>
      <c r="RE50" s="38"/>
      <c r="RF50" s="38"/>
      <c r="RG50" s="38"/>
      <c r="RH50" s="38"/>
      <c r="RI50" s="38"/>
      <c r="RJ50" s="38"/>
      <c r="RK50" s="38"/>
      <c r="RL50" s="38"/>
      <c r="RM50" s="38"/>
      <c r="RN50" s="38"/>
      <c r="RO50" s="38"/>
      <c r="RP50" s="38"/>
      <c r="RQ50" s="38"/>
      <c r="RR50" s="38"/>
      <c r="RS50" s="38"/>
      <c r="RT50" s="38"/>
      <c r="RU50" s="38"/>
      <c r="RV50" s="38"/>
      <c r="RW50" s="38"/>
      <c r="RX50" s="38"/>
      <c r="RY50" s="38"/>
      <c r="RZ50" s="38"/>
      <c r="SA50" s="38"/>
      <c r="SB50" s="38"/>
      <c r="SC50" s="38"/>
      <c r="SD50" s="38"/>
      <c r="SE50" s="38"/>
      <c r="SF50" s="38"/>
      <c r="SG50" s="38"/>
      <c r="SH50" s="38"/>
      <c r="SI50" s="38"/>
      <c r="SJ50" s="38"/>
      <c r="SK50" s="38"/>
      <c r="SL50" s="38"/>
      <c r="SM50" s="38"/>
      <c r="SN50" s="38"/>
      <c r="SO50" s="38"/>
      <c r="SP50" s="38"/>
      <c r="SQ50" s="38"/>
      <c r="SR50" s="38"/>
      <c r="SS50" s="38"/>
      <c r="ST50" s="38"/>
      <c r="SU50" s="38"/>
      <c r="SV50" s="38"/>
      <c r="SW50" s="38"/>
      <c r="SX50" s="38"/>
      <c r="SY50" s="38"/>
      <c r="SZ50" s="38"/>
      <c r="TA50" s="38"/>
      <c r="TB50" s="38"/>
      <c r="TC50" s="38"/>
      <c r="TD50" s="38"/>
      <c r="TE50" s="38"/>
      <c r="TF50" s="38"/>
      <c r="TG50" s="38"/>
      <c r="TH50" s="38"/>
      <c r="TI50" s="38"/>
      <c r="TJ50" s="38"/>
      <c r="TK50" s="38"/>
      <c r="TL50" s="38"/>
      <c r="TM50" s="38"/>
      <c r="TN50" s="38"/>
      <c r="TO50" s="38"/>
      <c r="TP50" s="38"/>
      <c r="TQ50" s="38"/>
      <c r="TR50" s="38"/>
      <c r="TS50" s="38"/>
      <c r="TT50" s="38"/>
      <c r="TU50" s="38"/>
      <c r="TV50" s="38"/>
      <c r="TW50" s="38"/>
      <c r="TX50" s="38"/>
      <c r="TY50" s="38"/>
      <c r="TZ50" s="38"/>
      <c r="UA50" s="38"/>
      <c r="UB50" s="38"/>
      <c r="UC50" s="38"/>
      <c r="UD50" s="38"/>
      <c r="UE50" s="38"/>
      <c r="UF50" s="38"/>
      <c r="UG50" s="38"/>
      <c r="UH50" s="38"/>
      <c r="UI50" s="38"/>
      <c r="UJ50" s="38"/>
      <c r="UK50" s="38"/>
      <c r="UL50" s="38"/>
      <c r="UM50" s="38"/>
      <c r="UN50" s="38"/>
      <c r="UO50" s="38"/>
      <c r="UP50" s="38"/>
      <c r="UQ50" s="38"/>
      <c r="UR50" s="38"/>
      <c r="US50" s="38"/>
      <c r="UT50" s="38"/>
      <c r="UU50" s="38"/>
      <c r="UV50" s="38"/>
      <c r="UW50" s="38"/>
      <c r="UX50" s="38"/>
      <c r="UY50" s="38"/>
      <c r="UZ50" s="38"/>
      <c r="VA50" s="38"/>
      <c r="VB50" s="38"/>
      <c r="VC50" s="38"/>
      <c r="VD50" s="38"/>
      <c r="VE50" s="38"/>
      <c r="VF50" s="38"/>
      <c r="VG50" s="38"/>
      <c r="VH50" s="38"/>
      <c r="VI50" s="38"/>
      <c r="VJ50" s="38"/>
      <c r="VK50" s="38"/>
      <c r="VL50" s="38"/>
      <c r="VM50" s="38"/>
      <c r="VN50" s="38"/>
      <c r="VO50" s="38"/>
      <c r="VP50" s="38"/>
      <c r="VQ50" s="38"/>
      <c r="VR50" s="38"/>
      <c r="VS50" s="38"/>
      <c r="VT50" s="38"/>
      <c r="VU50" s="38"/>
      <c r="VV50" s="38"/>
      <c r="VW50" s="38"/>
      <c r="VX50" s="38"/>
      <c r="VY50" s="38"/>
      <c r="VZ50" s="38"/>
      <c r="WA50" s="38"/>
      <c r="WB50" s="38"/>
      <c r="WC50" s="38"/>
      <c r="WD50" s="38"/>
      <c r="WE50" s="38"/>
      <c r="WF50" s="38"/>
      <c r="WG50" s="38"/>
      <c r="WH50" s="38"/>
      <c r="WI50" s="38"/>
      <c r="WJ50" s="38"/>
      <c r="WK50" s="38"/>
      <c r="WL50" s="38"/>
      <c r="WM50" s="38"/>
      <c r="WN50" s="38"/>
      <c r="WO50" s="38"/>
      <c r="WP50" s="38"/>
      <c r="WQ50" s="38"/>
      <c r="WR50" s="38"/>
      <c r="WS50" s="38"/>
      <c r="WT50" s="38"/>
      <c r="WU50" s="38"/>
      <c r="WV50" s="38"/>
      <c r="WW50" s="38"/>
      <c r="WX50" s="38"/>
      <c r="WY50" s="38"/>
      <c r="WZ50" s="38"/>
      <c r="XA50" s="38"/>
      <c r="XB50" s="38"/>
      <c r="XC50" s="38"/>
      <c r="XD50" s="38"/>
      <c r="XE50" s="38"/>
      <c r="XF50" s="38"/>
      <c r="XG50" s="38"/>
      <c r="XH50" s="38"/>
      <c r="XI50" s="38"/>
      <c r="XJ50" s="38"/>
      <c r="XK50" s="38"/>
      <c r="XL50" s="38"/>
      <c r="XM50" s="38"/>
      <c r="XN50" s="38"/>
      <c r="XO50" s="38"/>
      <c r="XP50" s="38"/>
      <c r="XQ50" s="38"/>
      <c r="XR50" s="38"/>
      <c r="XS50" s="38"/>
      <c r="XT50" s="38"/>
      <c r="XU50" s="38"/>
      <c r="XV50" s="38"/>
      <c r="XW50" s="38"/>
      <c r="XX50" s="38"/>
      <c r="XY50" s="38"/>
      <c r="XZ50" s="38"/>
      <c r="YA50" s="38"/>
      <c r="YB50" s="38"/>
      <c r="YC50" s="38"/>
      <c r="YD50" s="38"/>
      <c r="YE50" s="38"/>
      <c r="YF50" s="38"/>
      <c r="YG50" s="38"/>
      <c r="YH50" s="38"/>
      <c r="YI50" s="38"/>
      <c r="YJ50" s="38"/>
      <c r="YK50" s="38"/>
      <c r="YL50" s="38"/>
      <c r="YM50" s="38"/>
      <c r="YN50" s="38"/>
      <c r="YO50" s="38"/>
      <c r="YP50" s="38"/>
      <c r="YQ50" s="38"/>
      <c r="YR50" s="38"/>
      <c r="YS50" s="38"/>
      <c r="YT50" s="38"/>
      <c r="YU50" s="38"/>
      <c r="YV50" s="38"/>
      <c r="YW50" s="38"/>
      <c r="YX50" s="38"/>
      <c r="YY50" s="38"/>
      <c r="YZ50" s="38"/>
      <c r="ZA50" s="38"/>
      <c r="ZB50" s="38"/>
      <c r="ZC50" s="38"/>
      <c r="ZD50" s="38"/>
      <c r="ZE50" s="38"/>
      <c r="ZF50" s="38"/>
      <c r="ZG50" s="38"/>
      <c r="ZH50" s="38"/>
      <c r="ZI50" s="38"/>
      <c r="ZJ50" s="38"/>
      <c r="ZK50" s="38"/>
      <c r="ZL50" s="38"/>
      <c r="ZM50" s="38"/>
      <c r="ZN50" s="38"/>
      <c r="ZO50" s="38"/>
      <c r="ZP50" s="38"/>
      <c r="ZQ50" s="38"/>
      <c r="ZR50" s="38"/>
      <c r="ZS50" s="38"/>
      <c r="ZT50" s="38"/>
      <c r="ZU50" s="38"/>
      <c r="ZV50" s="38"/>
      <c r="ZW50" s="38"/>
      <c r="ZX50" s="38"/>
      <c r="ZY50" s="38"/>
      <c r="ZZ50" s="38"/>
      <c r="AAA50" s="38"/>
      <c r="AAB50" s="38"/>
      <c r="AAC50" s="38"/>
      <c r="AAD50" s="38"/>
      <c r="AAE50" s="38"/>
      <c r="AAF50" s="38"/>
      <c r="AAG50" s="38"/>
      <c r="AAH50" s="38"/>
      <c r="AAI50" s="38"/>
      <c r="AAJ50" s="38"/>
      <c r="AAK50" s="38"/>
      <c r="AAL50" s="38"/>
      <c r="AAM50" s="38"/>
      <c r="AAN50" s="38"/>
      <c r="AAO50" s="38"/>
      <c r="AAP50" s="38"/>
      <c r="AAQ50" s="38"/>
      <c r="AAR50" s="38"/>
      <c r="AAS50" s="38"/>
      <c r="AAT50" s="38"/>
      <c r="AAU50" s="38"/>
      <c r="AAV50" s="38"/>
      <c r="AAW50" s="38"/>
      <c r="AAX50" s="38"/>
      <c r="AAY50" s="38"/>
      <c r="AAZ50" s="38"/>
      <c r="ABA50" s="38"/>
      <c r="ABB50" s="38"/>
      <c r="ABC50" s="38"/>
      <c r="ABD50" s="38"/>
      <c r="ABE50" s="38"/>
      <c r="ABF50" s="38"/>
      <c r="ABG50" s="38"/>
      <c r="ABH50" s="38"/>
      <c r="ABI50" s="38"/>
      <c r="ABJ50" s="38"/>
      <c r="ABK50" s="38"/>
      <c r="ABL50" s="38"/>
      <c r="ABM50" s="38"/>
      <c r="ABN50" s="38"/>
      <c r="ABO50" s="38"/>
      <c r="ABP50" s="38"/>
      <c r="ABQ50" s="38"/>
      <c r="ABR50" s="38"/>
      <c r="ABS50" s="38"/>
      <c r="ABT50" s="38"/>
      <c r="ABU50" s="38"/>
      <c r="ABV50" s="38"/>
      <c r="ABW50" s="38"/>
      <c r="ABX50" s="38"/>
      <c r="ABY50" s="38"/>
      <c r="ABZ50" s="38"/>
      <c r="ACA50" s="38"/>
      <c r="ACB50" s="38"/>
      <c r="ACC50" s="38"/>
      <c r="ACD50" s="38"/>
      <c r="ACE50" s="38"/>
      <c r="ACF50" s="38"/>
      <c r="ACG50" s="38"/>
      <c r="ACH50" s="38"/>
      <c r="ACI50" s="38"/>
      <c r="ACJ50" s="38"/>
      <c r="ACK50" s="38"/>
      <c r="ACL50" s="38"/>
      <c r="ACM50" s="38"/>
      <c r="ACN50" s="38"/>
      <c r="ACO50" s="38"/>
      <c r="ACP50" s="38"/>
      <c r="ACQ50" s="38"/>
      <c r="ACR50" s="38"/>
      <c r="ACS50" s="38"/>
      <c r="ACT50" s="38"/>
      <c r="ACU50" s="38"/>
      <c r="ACV50" s="38"/>
      <c r="ACW50" s="38"/>
      <c r="ACX50" s="38"/>
      <c r="ACY50" s="38"/>
      <c r="ACZ50" s="38"/>
      <c r="ADA50" s="38"/>
      <c r="ADB50" s="38"/>
      <c r="ADC50" s="38"/>
      <c r="ADD50" s="38"/>
      <c r="ADE50" s="38"/>
      <c r="ADF50" s="38"/>
      <c r="ADG50" s="38"/>
      <c r="ADH50" s="38"/>
      <c r="ADI50" s="38"/>
      <c r="ADJ50" s="38"/>
      <c r="ADK50" s="38"/>
      <c r="ADL50" s="38"/>
      <c r="ADM50" s="38"/>
      <c r="ADN50" s="38"/>
      <c r="ADO50" s="38"/>
      <c r="ADP50" s="38"/>
      <c r="ADQ50" s="38"/>
      <c r="ADR50" s="38"/>
      <c r="ADS50" s="38"/>
      <c r="ADT50" s="38"/>
      <c r="ADU50" s="38"/>
      <c r="ADV50" s="38"/>
      <c r="ADW50" s="38"/>
      <c r="ADX50" s="38"/>
      <c r="ADY50" s="38"/>
      <c r="ADZ50" s="38"/>
      <c r="AEA50" s="38"/>
      <c r="AEB50" s="38"/>
      <c r="AEC50" s="38"/>
      <c r="AED50" s="38"/>
      <c r="AEE50" s="38"/>
      <c r="AEF50" s="38"/>
      <c r="AEG50" s="38"/>
      <c r="AEH50" s="38"/>
      <c r="AEI50" s="38"/>
      <c r="AEJ50" s="38"/>
      <c r="AEK50" s="38"/>
      <c r="AEL50" s="38"/>
      <c r="AEM50" s="38"/>
      <c r="AEN50" s="38"/>
      <c r="AEO50" s="38"/>
      <c r="AEP50" s="38"/>
      <c r="AEQ50" s="38"/>
      <c r="AER50" s="38"/>
      <c r="AES50" s="38"/>
      <c r="AET50" s="38"/>
      <c r="AEU50" s="38"/>
      <c r="AEV50" s="38"/>
      <c r="AEW50" s="38"/>
      <c r="AEX50" s="38"/>
      <c r="AEY50" s="38"/>
      <c r="AEZ50" s="38"/>
      <c r="AFA50" s="38"/>
      <c r="AFB50" s="38"/>
      <c r="AFC50" s="38"/>
      <c r="AFD50" s="38"/>
      <c r="AFE50" s="38"/>
      <c r="AFF50" s="38"/>
      <c r="AFG50" s="38"/>
      <c r="AFH50" s="38"/>
      <c r="AFI50" s="38"/>
      <c r="AFJ50" s="38"/>
      <c r="AFK50" s="38"/>
      <c r="AFL50" s="38"/>
      <c r="AFM50" s="38"/>
      <c r="AFN50" s="38"/>
      <c r="AFO50" s="38"/>
      <c r="AFP50" s="38"/>
      <c r="AFQ50" s="38"/>
      <c r="AFR50" s="38"/>
      <c r="AFS50" s="38"/>
      <c r="AFT50" s="38"/>
      <c r="AFU50" s="38"/>
      <c r="AFV50" s="38"/>
      <c r="AFW50" s="38"/>
      <c r="AFX50" s="38"/>
      <c r="AFY50" s="38"/>
      <c r="AFZ50" s="38"/>
      <c r="AGA50" s="38"/>
      <c r="AGB50" s="38"/>
      <c r="AGC50" s="38"/>
      <c r="AGD50" s="38"/>
      <c r="AGE50" s="38"/>
      <c r="AGF50" s="38"/>
      <c r="AGG50" s="38"/>
      <c r="AGH50" s="38"/>
      <c r="AGI50" s="38"/>
      <c r="AGJ50" s="38"/>
      <c r="AGK50" s="38"/>
      <c r="AGL50" s="38"/>
      <c r="AGM50" s="38"/>
      <c r="AGN50" s="38"/>
      <c r="AGO50" s="38"/>
      <c r="AGP50" s="38"/>
      <c r="AGQ50" s="38"/>
      <c r="AGR50" s="38"/>
      <c r="AGS50" s="38"/>
      <c r="AGT50" s="38"/>
      <c r="AGU50" s="38"/>
      <c r="AGV50" s="38"/>
      <c r="AGW50" s="38"/>
      <c r="AGX50" s="38"/>
      <c r="AGY50" s="38"/>
      <c r="AGZ50" s="38"/>
      <c r="AHA50" s="38"/>
      <c r="AHB50" s="38"/>
      <c r="AHC50" s="38"/>
      <c r="AHD50" s="38"/>
      <c r="AHE50" s="38"/>
      <c r="AHF50" s="38"/>
      <c r="AHG50" s="38"/>
      <c r="AHH50" s="38"/>
      <c r="AHI50" s="38"/>
      <c r="AHJ50" s="38"/>
      <c r="AHK50" s="38"/>
      <c r="AHL50" s="38"/>
      <c r="AHM50" s="38"/>
      <c r="AHN50" s="38"/>
      <c r="AHO50" s="38"/>
      <c r="AHP50" s="38"/>
      <c r="AHQ50" s="38"/>
      <c r="AHR50" s="38"/>
      <c r="AHS50" s="38"/>
      <c r="AHT50" s="38"/>
      <c r="AHU50" s="38"/>
      <c r="AHV50" s="38"/>
      <c r="AHW50" s="38"/>
      <c r="AHX50" s="38"/>
      <c r="AHY50" s="38"/>
      <c r="AHZ50" s="38"/>
      <c r="AIA50" s="38"/>
      <c r="AIB50" s="38"/>
      <c r="AIC50" s="38"/>
      <c r="AID50" s="38"/>
      <c r="AIE50" s="38"/>
      <c r="AIF50" s="38"/>
      <c r="AIG50" s="38"/>
      <c r="AIH50" s="38"/>
      <c r="AII50" s="38"/>
      <c r="AIJ50" s="38"/>
      <c r="AIK50" s="38"/>
      <c r="AIL50" s="38"/>
      <c r="AIM50" s="38"/>
      <c r="AIN50" s="38"/>
      <c r="AIO50" s="38"/>
      <c r="AIP50" s="38"/>
      <c r="AIQ50" s="38"/>
      <c r="AIR50" s="38"/>
      <c r="AIS50" s="38"/>
      <c r="AIT50" s="38"/>
      <c r="AIU50" s="38"/>
      <c r="AIV50" s="38"/>
      <c r="AIW50" s="38"/>
      <c r="AIX50" s="38"/>
      <c r="AIY50" s="38"/>
      <c r="AIZ50" s="38"/>
      <c r="AJA50" s="38"/>
      <c r="AJB50" s="38"/>
      <c r="AJC50" s="38"/>
      <c r="AJD50" s="38"/>
      <c r="AJE50" s="38"/>
      <c r="AJF50" s="38"/>
      <c r="AJG50" s="38"/>
      <c r="AJH50" s="38"/>
      <c r="AJI50" s="38"/>
      <c r="AJJ50" s="38"/>
      <c r="AJK50" s="38"/>
      <c r="AJL50" s="38"/>
      <c r="AJM50" s="38"/>
      <c r="AJN50" s="38"/>
      <c r="AJO50" s="38"/>
      <c r="AJP50" s="38"/>
      <c r="AJQ50" s="38"/>
      <c r="AJR50" s="38"/>
      <c r="AJS50" s="38"/>
      <c r="AJT50" s="38"/>
      <c r="AJU50" s="38"/>
      <c r="AJV50" s="38"/>
      <c r="AJW50" s="38"/>
      <c r="AJX50" s="38"/>
      <c r="AJY50" s="38"/>
      <c r="AJZ50" s="38"/>
      <c r="AKA50" s="38"/>
      <c r="AKB50" s="38"/>
      <c r="AKC50" s="38"/>
      <c r="AKD50" s="38"/>
      <c r="AKE50" s="38"/>
      <c r="AKF50" s="38"/>
      <c r="AKG50" s="38"/>
      <c r="AKH50" s="38"/>
      <c r="AKI50" s="38"/>
      <c r="AKJ50" s="38"/>
      <c r="AKK50" s="38"/>
      <c r="AKL50" s="38"/>
      <c r="AKM50" s="38"/>
      <c r="AKN50" s="38"/>
      <c r="AKO50" s="38"/>
      <c r="AKP50" s="38"/>
      <c r="AKQ50" s="38"/>
      <c r="AKR50" s="38"/>
      <c r="AKS50" s="38"/>
      <c r="AKT50" s="38"/>
      <c r="AKU50" s="38"/>
      <c r="AKV50" s="38"/>
      <c r="AKW50" s="38"/>
      <c r="AKX50" s="38"/>
      <c r="AKY50" s="38"/>
      <c r="AKZ50" s="38"/>
      <c r="ALA50" s="38"/>
      <c r="ALB50" s="38"/>
      <c r="ALC50" s="38"/>
      <c r="ALD50" s="38"/>
      <c r="ALE50" s="38"/>
      <c r="ALF50" s="38"/>
      <c r="ALG50" s="38"/>
      <c r="ALH50" s="38"/>
      <c r="ALI50" s="38"/>
    </row>
    <row r="51" spans="2:997" x14ac:dyDescent="0.2">
      <c r="B51" s="40" t="s">
        <v>371</v>
      </c>
      <c r="C51" s="40"/>
      <c r="D51" s="41" t="s">
        <v>359</v>
      </c>
      <c r="E51" s="43">
        <v>-65</v>
      </c>
      <c r="F51" s="43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38"/>
      <c r="AL51" s="38"/>
      <c r="AM51" s="38"/>
      <c r="AN51" s="38"/>
      <c r="AO51" s="38"/>
      <c r="AP51" s="38"/>
      <c r="AQ51" s="38"/>
      <c r="AR51" s="38"/>
      <c r="AS51" s="38"/>
      <c r="AT51" s="38"/>
      <c r="AU51" s="38"/>
      <c r="AV51" s="38"/>
      <c r="AW51" s="38"/>
      <c r="AX51" s="38"/>
      <c r="AY51" s="38"/>
      <c r="AZ51" s="38"/>
      <c r="BA51" s="38"/>
      <c r="BB51" s="38"/>
      <c r="BC51" s="38"/>
      <c r="BD51" s="38"/>
      <c r="BE51" s="38"/>
      <c r="BF51" s="38"/>
      <c r="BG51" s="38"/>
      <c r="BH51" s="38"/>
      <c r="BI51" s="38"/>
      <c r="BJ51" s="38"/>
      <c r="BK51" s="38"/>
      <c r="BL51" s="38"/>
      <c r="BM51" s="38"/>
      <c r="BN51" s="38"/>
      <c r="BO51" s="38"/>
      <c r="BP51" s="38"/>
      <c r="BQ51" s="38"/>
      <c r="BR51" s="38"/>
      <c r="BS51" s="38"/>
      <c r="BT51" s="38"/>
      <c r="BU51" s="38"/>
      <c r="BV51" s="38"/>
      <c r="BW51" s="38"/>
      <c r="BX51" s="38"/>
      <c r="BY51" s="38"/>
      <c r="BZ51" s="38"/>
      <c r="CA51" s="38"/>
      <c r="CB51" s="38"/>
      <c r="CC51" s="38"/>
      <c r="CD51" s="38"/>
      <c r="CE51" s="38"/>
      <c r="CF51" s="38"/>
      <c r="CG51" s="38"/>
      <c r="CH51" s="38"/>
      <c r="CI51" s="38"/>
      <c r="CJ51" s="38"/>
      <c r="CK51" s="38"/>
      <c r="CL51" s="38"/>
      <c r="CM51" s="38"/>
      <c r="CN51" s="38"/>
      <c r="CO51" s="38"/>
      <c r="CP51" s="38"/>
      <c r="CQ51" s="38"/>
      <c r="CR51" s="38"/>
      <c r="CS51" s="38"/>
      <c r="CT51" s="38"/>
      <c r="CU51" s="38"/>
      <c r="CV51" s="38"/>
      <c r="CW51" s="38"/>
      <c r="CX51" s="38"/>
      <c r="CY51" s="38"/>
      <c r="CZ51" s="38"/>
      <c r="DA51" s="38"/>
      <c r="DB51" s="38"/>
      <c r="DC51" s="38"/>
      <c r="DD51" s="38"/>
      <c r="DE51" s="38"/>
      <c r="DF51" s="38"/>
      <c r="DG51" s="38"/>
      <c r="DH51" s="38"/>
      <c r="DI51" s="38"/>
      <c r="DJ51" s="38"/>
      <c r="DK51" s="38"/>
      <c r="DL51" s="38"/>
      <c r="DM51" s="38"/>
      <c r="DN51" s="38"/>
      <c r="DO51" s="38"/>
      <c r="DP51" s="38"/>
      <c r="DQ51" s="38"/>
      <c r="DR51" s="38"/>
      <c r="DS51" s="38"/>
      <c r="DT51" s="38"/>
      <c r="DU51" s="38"/>
      <c r="DV51" s="38"/>
      <c r="DW51" s="38"/>
      <c r="DX51" s="38"/>
      <c r="DY51" s="38"/>
      <c r="DZ51" s="38"/>
      <c r="EA51" s="38"/>
      <c r="EB51" s="38"/>
      <c r="EC51" s="38"/>
      <c r="ED51" s="38"/>
      <c r="EE51" s="38"/>
      <c r="EF51" s="38"/>
      <c r="EG51" s="38"/>
      <c r="EH51" s="38"/>
      <c r="EI51" s="38"/>
      <c r="EJ51" s="38"/>
      <c r="EK51" s="38"/>
      <c r="EL51" s="38"/>
      <c r="EM51" s="38"/>
      <c r="EN51" s="38"/>
      <c r="EO51" s="38"/>
      <c r="EP51" s="38"/>
      <c r="EQ51" s="38"/>
      <c r="ER51" s="38"/>
      <c r="ES51" s="38"/>
      <c r="ET51" s="38"/>
      <c r="EU51" s="38"/>
      <c r="EV51" s="38"/>
      <c r="EW51" s="38"/>
      <c r="EX51" s="38"/>
      <c r="EY51" s="38"/>
      <c r="EZ51" s="38"/>
      <c r="FA51" s="38"/>
      <c r="FB51" s="38"/>
      <c r="FC51" s="38"/>
      <c r="FD51" s="38"/>
      <c r="FE51" s="38"/>
      <c r="FF51" s="38"/>
      <c r="FG51" s="38"/>
      <c r="FH51" s="38"/>
      <c r="FI51" s="38"/>
      <c r="FJ51" s="38"/>
      <c r="FK51" s="38"/>
      <c r="FL51" s="38"/>
      <c r="FM51" s="38"/>
      <c r="FN51" s="38"/>
      <c r="FO51" s="38"/>
      <c r="FP51" s="38"/>
      <c r="FQ51" s="38"/>
      <c r="FR51" s="38"/>
      <c r="FS51" s="38"/>
      <c r="FT51" s="38"/>
      <c r="FU51" s="38"/>
      <c r="FV51" s="38"/>
      <c r="FW51" s="38"/>
      <c r="FX51" s="38"/>
      <c r="FY51" s="38"/>
      <c r="FZ51" s="38"/>
      <c r="GA51" s="38"/>
      <c r="GB51" s="38"/>
      <c r="GC51" s="38"/>
      <c r="GD51" s="38"/>
      <c r="GE51" s="38"/>
      <c r="GF51" s="38"/>
      <c r="GG51" s="38"/>
      <c r="GH51" s="38"/>
      <c r="GI51" s="38"/>
      <c r="GJ51" s="38"/>
      <c r="GK51" s="38"/>
      <c r="GL51" s="38"/>
      <c r="GM51" s="38"/>
      <c r="GN51" s="38"/>
      <c r="GO51" s="38"/>
      <c r="GP51" s="38"/>
      <c r="GQ51" s="38"/>
      <c r="GR51" s="38"/>
      <c r="GS51" s="38"/>
      <c r="GT51" s="38"/>
      <c r="GU51" s="38"/>
      <c r="GV51" s="38"/>
      <c r="GW51" s="38"/>
      <c r="GX51" s="38"/>
      <c r="GY51" s="38"/>
      <c r="GZ51" s="38"/>
      <c r="HA51" s="38"/>
      <c r="HB51" s="38"/>
      <c r="HC51" s="38"/>
      <c r="HD51" s="38"/>
      <c r="HE51" s="38"/>
      <c r="HF51" s="38"/>
      <c r="HG51" s="38"/>
      <c r="HH51" s="38"/>
      <c r="HI51" s="38"/>
      <c r="HJ51" s="38"/>
      <c r="HK51" s="38"/>
      <c r="HL51" s="38"/>
      <c r="HM51" s="38"/>
      <c r="HN51" s="38"/>
      <c r="HO51" s="38"/>
      <c r="HP51" s="38"/>
      <c r="HQ51" s="38"/>
      <c r="HR51" s="38"/>
      <c r="HS51" s="38"/>
      <c r="HT51" s="38"/>
      <c r="HU51" s="38"/>
      <c r="HV51" s="38"/>
      <c r="HW51" s="38"/>
      <c r="HX51" s="38"/>
      <c r="HY51" s="38"/>
      <c r="HZ51" s="38"/>
      <c r="IA51" s="38"/>
      <c r="IB51" s="38"/>
      <c r="IC51" s="38"/>
      <c r="ID51" s="38"/>
      <c r="IE51" s="38"/>
      <c r="IF51" s="38"/>
      <c r="IG51" s="38"/>
      <c r="IH51" s="38"/>
      <c r="II51" s="38"/>
      <c r="IJ51" s="38"/>
      <c r="IK51" s="38"/>
      <c r="IL51" s="38"/>
      <c r="IM51" s="38"/>
      <c r="IN51" s="38"/>
      <c r="IO51" s="38"/>
      <c r="IP51" s="38"/>
      <c r="IQ51" s="38"/>
      <c r="IR51" s="38"/>
      <c r="IS51" s="38"/>
      <c r="IT51" s="38"/>
      <c r="IU51" s="38"/>
      <c r="IV51" s="38"/>
      <c r="IW51" s="38"/>
      <c r="IX51" s="38"/>
      <c r="IY51" s="38"/>
      <c r="IZ51" s="38"/>
      <c r="JA51" s="38"/>
      <c r="JB51" s="38"/>
      <c r="JC51" s="38"/>
      <c r="JD51" s="38"/>
      <c r="JE51" s="38"/>
      <c r="JF51" s="38"/>
      <c r="JG51" s="38"/>
      <c r="JH51" s="38"/>
      <c r="JI51" s="38"/>
      <c r="JJ51" s="38"/>
      <c r="JK51" s="38"/>
      <c r="JL51" s="38"/>
      <c r="JM51" s="38"/>
      <c r="JN51" s="38"/>
      <c r="JO51" s="38"/>
      <c r="JP51" s="38"/>
      <c r="JQ51" s="38"/>
      <c r="JR51" s="38"/>
      <c r="JS51" s="38"/>
      <c r="JT51" s="38"/>
      <c r="JU51" s="38"/>
      <c r="JV51" s="38"/>
      <c r="JW51" s="38"/>
      <c r="JX51" s="38"/>
      <c r="JY51" s="38"/>
      <c r="JZ51" s="38"/>
      <c r="KA51" s="38"/>
      <c r="KB51" s="38"/>
      <c r="KC51" s="38"/>
      <c r="KD51" s="38"/>
      <c r="KE51" s="38"/>
      <c r="KF51" s="38"/>
      <c r="KG51" s="38"/>
      <c r="KH51" s="38"/>
      <c r="KI51" s="38"/>
      <c r="KJ51" s="38"/>
      <c r="KK51" s="38"/>
      <c r="KL51" s="38"/>
      <c r="KM51" s="38"/>
      <c r="KN51" s="38"/>
      <c r="KO51" s="38"/>
      <c r="KP51" s="38"/>
      <c r="KQ51" s="38"/>
      <c r="KR51" s="38"/>
      <c r="KS51" s="38"/>
      <c r="KT51" s="38"/>
      <c r="KU51" s="38"/>
      <c r="KV51" s="38"/>
      <c r="KW51" s="38"/>
      <c r="KX51" s="38"/>
      <c r="KY51" s="38"/>
      <c r="KZ51" s="38"/>
      <c r="LA51" s="38"/>
      <c r="LB51" s="38"/>
      <c r="LC51" s="38"/>
      <c r="LD51" s="38"/>
      <c r="LE51" s="38"/>
      <c r="LF51" s="38"/>
      <c r="LG51" s="38"/>
      <c r="LH51" s="38"/>
      <c r="LI51" s="38"/>
      <c r="LJ51" s="38"/>
      <c r="LK51" s="38"/>
      <c r="LL51" s="38"/>
      <c r="LM51" s="38"/>
      <c r="LN51" s="38"/>
      <c r="LO51" s="38"/>
      <c r="LP51" s="38"/>
      <c r="LQ51" s="38"/>
      <c r="LR51" s="38"/>
      <c r="LS51" s="38"/>
      <c r="LT51" s="38"/>
      <c r="LU51" s="38"/>
      <c r="LV51" s="38"/>
      <c r="LW51" s="38"/>
      <c r="LX51" s="38"/>
      <c r="LY51" s="38"/>
      <c r="LZ51" s="38"/>
      <c r="MA51" s="38"/>
      <c r="MB51" s="38"/>
      <c r="MC51" s="38"/>
      <c r="MD51" s="38"/>
      <c r="ME51" s="38"/>
      <c r="MF51" s="38"/>
      <c r="MG51" s="38"/>
      <c r="MH51" s="38"/>
      <c r="MI51" s="38"/>
      <c r="MJ51" s="38"/>
      <c r="MK51" s="38"/>
      <c r="ML51" s="38"/>
      <c r="MM51" s="38"/>
      <c r="MN51" s="38"/>
      <c r="MO51" s="38"/>
      <c r="MP51" s="38"/>
      <c r="MQ51" s="38"/>
      <c r="MR51" s="38"/>
      <c r="MS51" s="38"/>
      <c r="MT51" s="38"/>
      <c r="MU51" s="38"/>
      <c r="MV51" s="38"/>
      <c r="MW51" s="38"/>
      <c r="MX51" s="38"/>
      <c r="MY51" s="38"/>
      <c r="MZ51" s="38"/>
      <c r="NA51" s="38"/>
      <c r="NB51" s="38"/>
      <c r="NC51" s="38"/>
      <c r="ND51" s="38"/>
      <c r="NE51" s="38"/>
      <c r="NF51" s="38"/>
      <c r="NG51" s="38"/>
      <c r="NH51" s="38"/>
      <c r="NI51" s="38"/>
      <c r="NJ51" s="38"/>
      <c r="NK51" s="38"/>
      <c r="NL51" s="38"/>
      <c r="NM51" s="38"/>
      <c r="NN51" s="38"/>
      <c r="NO51" s="38"/>
      <c r="NP51" s="38"/>
      <c r="NQ51" s="38"/>
      <c r="NR51" s="38"/>
      <c r="NS51" s="38"/>
      <c r="NT51" s="38"/>
      <c r="NU51" s="38"/>
      <c r="NV51" s="38"/>
      <c r="NW51" s="38"/>
      <c r="NX51" s="38"/>
      <c r="NY51" s="38"/>
      <c r="NZ51" s="38"/>
      <c r="OA51" s="38"/>
      <c r="OB51" s="38"/>
      <c r="OC51" s="38"/>
      <c r="OD51" s="38"/>
      <c r="OE51" s="38"/>
      <c r="OF51" s="38"/>
      <c r="OG51" s="38"/>
      <c r="OH51" s="38"/>
      <c r="OI51" s="38"/>
      <c r="OJ51" s="38"/>
      <c r="OK51" s="38"/>
      <c r="OL51" s="38"/>
      <c r="OM51" s="38"/>
      <c r="ON51" s="38"/>
      <c r="OO51" s="38"/>
      <c r="OP51" s="38"/>
      <c r="OQ51" s="38"/>
      <c r="OR51" s="38"/>
      <c r="OS51" s="38"/>
      <c r="OT51" s="38"/>
      <c r="OU51" s="38"/>
      <c r="OV51" s="38"/>
      <c r="OW51" s="38"/>
      <c r="OX51" s="38"/>
      <c r="OY51" s="38"/>
      <c r="OZ51" s="38"/>
      <c r="PA51" s="38"/>
      <c r="PB51" s="38"/>
      <c r="PC51" s="38"/>
      <c r="PD51" s="38"/>
      <c r="PE51" s="38"/>
      <c r="PF51" s="38"/>
      <c r="PG51" s="38"/>
      <c r="PH51" s="38"/>
      <c r="PI51" s="38"/>
      <c r="PJ51" s="38"/>
      <c r="PK51" s="38"/>
      <c r="PL51" s="38"/>
      <c r="PM51" s="38"/>
      <c r="PN51" s="38"/>
      <c r="PO51" s="38"/>
      <c r="PP51" s="38"/>
      <c r="PQ51" s="38"/>
      <c r="PR51" s="38"/>
      <c r="PS51" s="38"/>
      <c r="PT51" s="38"/>
      <c r="PU51" s="38"/>
      <c r="PV51" s="38"/>
      <c r="PW51" s="38"/>
      <c r="PX51" s="38"/>
      <c r="PY51" s="38"/>
      <c r="PZ51" s="38"/>
      <c r="QA51" s="38"/>
      <c r="QB51" s="38"/>
      <c r="QC51" s="38"/>
      <c r="QD51" s="38"/>
      <c r="QE51" s="38"/>
      <c r="QF51" s="38"/>
      <c r="QG51" s="38"/>
      <c r="QH51" s="38"/>
      <c r="QI51" s="38"/>
      <c r="QJ51" s="38"/>
      <c r="QK51" s="38"/>
      <c r="QL51" s="38"/>
      <c r="QM51" s="38"/>
      <c r="QN51" s="38"/>
      <c r="QO51" s="38"/>
      <c r="QP51" s="38"/>
      <c r="QQ51" s="38"/>
      <c r="QR51" s="38"/>
      <c r="QS51" s="38"/>
      <c r="QT51" s="38"/>
      <c r="QU51" s="38"/>
      <c r="QV51" s="38"/>
      <c r="QW51" s="38"/>
      <c r="QX51" s="38"/>
      <c r="QY51" s="38"/>
      <c r="QZ51" s="38"/>
      <c r="RA51" s="38"/>
      <c r="RB51" s="38"/>
      <c r="RC51" s="38"/>
      <c r="RD51" s="38"/>
      <c r="RE51" s="38"/>
      <c r="RF51" s="38"/>
      <c r="RG51" s="38"/>
      <c r="RH51" s="38"/>
      <c r="RI51" s="38"/>
      <c r="RJ51" s="38"/>
      <c r="RK51" s="38"/>
      <c r="RL51" s="38"/>
      <c r="RM51" s="38"/>
      <c r="RN51" s="38"/>
      <c r="RO51" s="38"/>
      <c r="RP51" s="38"/>
      <c r="RQ51" s="38"/>
      <c r="RR51" s="38"/>
      <c r="RS51" s="38"/>
      <c r="RT51" s="38"/>
      <c r="RU51" s="38"/>
      <c r="RV51" s="38"/>
      <c r="RW51" s="38"/>
      <c r="RX51" s="38"/>
      <c r="RY51" s="38"/>
      <c r="RZ51" s="38"/>
      <c r="SA51" s="38"/>
      <c r="SB51" s="38"/>
      <c r="SC51" s="38"/>
      <c r="SD51" s="38"/>
      <c r="SE51" s="38"/>
      <c r="SF51" s="38"/>
      <c r="SG51" s="38"/>
      <c r="SH51" s="38"/>
      <c r="SI51" s="38"/>
      <c r="SJ51" s="38"/>
      <c r="SK51" s="38"/>
      <c r="SL51" s="38"/>
      <c r="SM51" s="38"/>
      <c r="SN51" s="38"/>
      <c r="SO51" s="38"/>
      <c r="SP51" s="38"/>
      <c r="SQ51" s="38"/>
      <c r="SR51" s="38"/>
      <c r="SS51" s="38"/>
      <c r="ST51" s="38"/>
      <c r="SU51" s="38"/>
      <c r="SV51" s="38"/>
      <c r="SW51" s="38"/>
      <c r="SX51" s="38"/>
      <c r="SY51" s="38"/>
      <c r="SZ51" s="38"/>
      <c r="TA51" s="38"/>
      <c r="TB51" s="38"/>
      <c r="TC51" s="38"/>
      <c r="TD51" s="38"/>
      <c r="TE51" s="38"/>
      <c r="TF51" s="38"/>
      <c r="TG51" s="38"/>
      <c r="TH51" s="38"/>
      <c r="TI51" s="38"/>
      <c r="TJ51" s="38"/>
      <c r="TK51" s="38"/>
      <c r="TL51" s="38"/>
      <c r="TM51" s="38"/>
      <c r="TN51" s="38"/>
      <c r="TO51" s="38"/>
      <c r="TP51" s="38"/>
      <c r="TQ51" s="38"/>
      <c r="TR51" s="38"/>
      <c r="TS51" s="38"/>
      <c r="TT51" s="38"/>
      <c r="TU51" s="38"/>
      <c r="TV51" s="38"/>
      <c r="TW51" s="38"/>
      <c r="TX51" s="38"/>
      <c r="TY51" s="38"/>
      <c r="TZ51" s="38"/>
      <c r="UA51" s="38"/>
      <c r="UB51" s="38"/>
      <c r="UC51" s="38"/>
      <c r="UD51" s="38"/>
      <c r="UE51" s="38"/>
      <c r="UF51" s="38"/>
      <c r="UG51" s="38"/>
      <c r="UH51" s="38"/>
      <c r="UI51" s="38"/>
      <c r="UJ51" s="38"/>
      <c r="UK51" s="38"/>
      <c r="UL51" s="38"/>
      <c r="UM51" s="38"/>
      <c r="UN51" s="38"/>
      <c r="UO51" s="38"/>
      <c r="UP51" s="38"/>
      <c r="UQ51" s="38"/>
      <c r="UR51" s="38"/>
      <c r="US51" s="38"/>
      <c r="UT51" s="38"/>
      <c r="UU51" s="38"/>
      <c r="UV51" s="38"/>
      <c r="UW51" s="38"/>
      <c r="UX51" s="38"/>
      <c r="UY51" s="38"/>
      <c r="UZ51" s="38"/>
      <c r="VA51" s="38"/>
      <c r="VB51" s="38"/>
      <c r="VC51" s="38"/>
      <c r="VD51" s="38"/>
      <c r="VE51" s="38"/>
      <c r="VF51" s="38"/>
      <c r="VG51" s="38"/>
      <c r="VH51" s="38"/>
      <c r="VI51" s="38"/>
      <c r="VJ51" s="38"/>
      <c r="VK51" s="38"/>
      <c r="VL51" s="38"/>
      <c r="VM51" s="38"/>
      <c r="VN51" s="38"/>
      <c r="VO51" s="38"/>
      <c r="VP51" s="38"/>
      <c r="VQ51" s="38"/>
      <c r="VR51" s="38"/>
      <c r="VS51" s="38"/>
      <c r="VT51" s="38"/>
      <c r="VU51" s="38"/>
      <c r="VV51" s="38"/>
      <c r="VW51" s="38"/>
      <c r="VX51" s="38"/>
      <c r="VY51" s="38"/>
      <c r="VZ51" s="38"/>
      <c r="WA51" s="38"/>
      <c r="WB51" s="38"/>
      <c r="WC51" s="38"/>
      <c r="WD51" s="38"/>
      <c r="WE51" s="38"/>
      <c r="WF51" s="38"/>
      <c r="WG51" s="38"/>
      <c r="WH51" s="38"/>
      <c r="WI51" s="38"/>
      <c r="WJ51" s="38"/>
      <c r="WK51" s="38"/>
      <c r="WL51" s="38"/>
      <c r="WM51" s="38"/>
      <c r="WN51" s="38"/>
      <c r="WO51" s="38"/>
      <c r="WP51" s="38"/>
      <c r="WQ51" s="38"/>
      <c r="WR51" s="38"/>
      <c r="WS51" s="38"/>
      <c r="WT51" s="38"/>
      <c r="WU51" s="38"/>
      <c r="WV51" s="38"/>
      <c r="WW51" s="38"/>
      <c r="WX51" s="38"/>
      <c r="WY51" s="38"/>
      <c r="WZ51" s="38"/>
      <c r="XA51" s="38"/>
      <c r="XB51" s="38"/>
      <c r="XC51" s="38"/>
      <c r="XD51" s="38"/>
      <c r="XE51" s="38"/>
      <c r="XF51" s="38"/>
      <c r="XG51" s="38"/>
      <c r="XH51" s="38"/>
      <c r="XI51" s="38"/>
      <c r="XJ51" s="38"/>
      <c r="XK51" s="38"/>
      <c r="XL51" s="38"/>
      <c r="XM51" s="38"/>
      <c r="XN51" s="38"/>
      <c r="XO51" s="38"/>
      <c r="XP51" s="38"/>
      <c r="XQ51" s="38"/>
      <c r="XR51" s="38"/>
      <c r="XS51" s="38"/>
      <c r="XT51" s="38"/>
      <c r="XU51" s="38"/>
      <c r="XV51" s="38"/>
      <c r="XW51" s="38"/>
      <c r="XX51" s="38"/>
      <c r="XY51" s="38"/>
      <c r="XZ51" s="38"/>
      <c r="YA51" s="38"/>
      <c r="YB51" s="38"/>
      <c r="YC51" s="38"/>
      <c r="YD51" s="38"/>
      <c r="YE51" s="38"/>
      <c r="YF51" s="38"/>
      <c r="YG51" s="38"/>
      <c r="YH51" s="38"/>
      <c r="YI51" s="38"/>
      <c r="YJ51" s="38"/>
      <c r="YK51" s="38"/>
      <c r="YL51" s="38"/>
      <c r="YM51" s="38"/>
      <c r="YN51" s="38"/>
      <c r="YO51" s="38"/>
      <c r="YP51" s="38"/>
      <c r="YQ51" s="38"/>
      <c r="YR51" s="38"/>
      <c r="YS51" s="38"/>
      <c r="YT51" s="38"/>
      <c r="YU51" s="38"/>
      <c r="YV51" s="38"/>
      <c r="YW51" s="38"/>
      <c r="YX51" s="38"/>
      <c r="YY51" s="38"/>
      <c r="YZ51" s="38"/>
      <c r="ZA51" s="38"/>
      <c r="ZB51" s="38"/>
      <c r="ZC51" s="38"/>
      <c r="ZD51" s="38"/>
      <c r="ZE51" s="38"/>
      <c r="ZF51" s="38"/>
      <c r="ZG51" s="38"/>
      <c r="ZH51" s="38"/>
      <c r="ZI51" s="38"/>
      <c r="ZJ51" s="38"/>
      <c r="ZK51" s="38"/>
      <c r="ZL51" s="38"/>
      <c r="ZM51" s="38"/>
      <c r="ZN51" s="38"/>
      <c r="ZO51" s="38"/>
      <c r="ZP51" s="38"/>
      <c r="ZQ51" s="38"/>
      <c r="ZR51" s="38"/>
      <c r="ZS51" s="38"/>
      <c r="ZT51" s="38"/>
      <c r="ZU51" s="38"/>
      <c r="ZV51" s="38"/>
      <c r="ZW51" s="38"/>
      <c r="ZX51" s="38"/>
      <c r="ZY51" s="38"/>
      <c r="ZZ51" s="38"/>
      <c r="AAA51" s="38"/>
      <c r="AAB51" s="38"/>
      <c r="AAC51" s="38"/>
      <c r="AAD51" s="38"/>
      <c r="AAE51" s="38"/>
      <c r="AAF51" s="38"/>
      <c r="AAG51" s="38"/>
      <c r="AAH51" s="38"/>
      <c r="AAI51" s="38"/>
      <c r="AAJ51" s="38"/>
      <c r="AAK51" s="38"/>
      <c r="AAL51" s="38"/>
      <c r="AAM51" s="38"/>
      <c r="AAN51" s="38"/>
      <c r="AAO51" s="38"/>
      <c r="AAP51" s="38"/>
      <c r="AAQ51" s="38"/>
      <c r="AAR51" s="38"/>
      <c r="AAS51" s="38"/>
      <c r="AAT51" s="38"/>
      <c r="AAU51" s="38"/>
      <c r="AAV51" s="38"/>
      <c r="AAW51" s="38"/>
      <c r="AAX51" s="38"/>
      <c r="AAY51" s="38"/>
      <c r="AAZ51" s="38"/>
      <c r="ABA51" s="38"/>
      <c r="ABB51" s="38"/>
      <c r="ABC51" s="38"/>
      <c r="ABD51" s="38"/>
      <c r="ABE51" s="38"/>
      <c r="ABF51" s="38"/>
      <c r="ABG51" s="38"/>
      <c r="ABH51" s="38"/>
      <c r="ABI51" s="38"/>
      <c r="ABJ51" s="38"/>
      <c r="ABK51" s="38"/>
      <c r="ABL51" s="38"/>
      <c r="ABM51" s="38"/>
      <c r="ABN51" s="38"/>
      <c r="ABO51" s="38"/>
      <c r="ABP51" s="38"/>
      <c r="ABQ51" s="38"/>
      <c r="ABR51" s="38"/>
      <c r="ABS51" s="38"/>
      <c r="ABT51" s="38"/>
      <c r="ABU51" s="38"/>
      <c r="ABV51" s="38"/>
      <c r="ABW51" s="38"/>
      <c r="ABX51" s="38"/>
      <c r="ABY51" s="38"/>
      <c r="ABZ51" s="38"/>
      <c r="ACA51" s="38"/>
      <c r="ACB51" s="38"/>
      <c r="ACC51" s="38"/>
      <c r="ACD51" s="38"/>
      <c r="ACE51" s="38"/>
      <c r="ACF51" s="38"/>
      <c r="ACG51" s="38"/>
      <c r="ACH51" s="38"/>
      <c r="ACI51" s="38"/>
      <c r="ACJ51" s="38"/>
      <c r="ACK51" s="38"/>
      <c r="ACL51" s="38"/>
      <c r="ACM51" s="38"/>
      <c r="ACN51" s="38"/>
      <c r="ACO51" s="38"/>
      <c r="ACP51" s="38"/>
      <c r="ACQ51" s="38"/>
      <c r="ACR51" s="38"/>
      <c r="ACS51" s="38"/>
      <c r="ACT51" s="38"/>
      <c r="ACU51" s="38"/>
      <c r="ACV51" s="38"/>
      <c r="ACW51" s="38"/>
      <c r="ACX51" s="38"/>
      <c r="ACY51" s="38"/>
      <c r="ACZ51" s="38"/>
      <c r="ADA51" s="38"/>
      <c r="ADB51" s="38"/>
      <c r="ADC51" s="38"/>
      <c r="ADD51" s="38"/>
      <c r="ADE51" s="38"/>
      <c r="ADF51" s="38"/>
      <c r="ADG51" s="38"/>
      <c r="ADH51" s="38"/>
      <c r="ADI51" s="38"/>
      <c r="ADJ51" s="38"/>
      <c r="ADK51" s="38"/>
      <c r="ADL51" s="38"/>
      <c r="ADM51" s="38"/>
      <c r="ADN51" s="38"/>
      <c r="ADO51" s="38"/>
      <c r="ADP51" s="38"/>
      <c r="ADQ51" s="38"/>
      <c r="ADR51" s="38"/>
      <c r="ADS51" s="38"/>
      <c r="ADT51" s="38"/>
      <c r="ADU51" s="38"/>
      <c r="ADV51" s="38"/>
      <c r="ADW51" s="38"/>
      <c r="ADX51" s="38"/>
      <c r="ADY51" s="38"/>
      <c r="ADZ51" s="38"/>
      <c r="AEA51" s="38"/>
      <c r="AEB51" s="38"/>
      <c r="AEC51" s="38"/>
      <c r="AED51" s="38"/>
      <c r="AEE51" s="38"/>
      <c r="AEF51" s="38"/>
      <c r="AEG51" s="38"/>
      <c r="AEH51" s="38"/>
      <c r="AEI51" s="38"/>
      <c r="AEJ51" s="38"/>
      <c r="AEK51" s="38"/>
      <c r="AEL51" s="38"/>
      <c r="AEM51" s="38"/>
      <c r="AEN51" s="38"/>
      <c r="AEO51" s="38"/>
      <c r="AEP51" s="38"/>
      <c r="AEQ51" s="38"/>
      <c r="AER51" s="38"/>
      <c r="AES51" s="38"/>
      <c r="AET51" s="38"/>
      <c r="AEU51" s="38"/>
      <c r="AEV51" s="38"/>
      <c r="AEW51" s="38"/>
      <c r="AEX51" s="38"/>
      <c r="AEY51" s="38"/>
      <c r="AEZ51" s="38"/>
      <c r="AFA51" s="38"/>
      <c r="AFB51" s="38"/>
      <c r="AFC51" s="38"/>
      <c r="AFD51" s="38"/>
      <c r="AFE51" s="38"/>
      <c r="AFF51" s="38"/>
      <c r="AFG51" s="38"/>
      <c r="AFH51" s="38"/>
      <c r="AFI51" s="38"/>
      <c r="AFJ51" s="38"/>
      <c r="AFK51" s="38"/>
      <c r="AFL51" s="38"/>
      <c r="AFM51" s="38"/>
      <c r="AFN51" s="38"/>
      <c r="AFO51" s="38"/>
      <c r="AFP51" s="38"/>
      <c r="AFQ51" s="38"/>
      <c r="AFR51" s="38"/>
      <c r="AFS51" s="38"/>
      <c r="AFT51" s="38"/>
      <c r="AFU51" s="38"/>
      <c r="AFV51" s="38"/>
      <c r="AFW51" s="38"/>
      <c r="AFX51" s="38"/>
      <c r="AFY51" s="38"/>
      <c r="AFZ51" s="38"/>
      <c r="AGA51" s="38"/>
      <c r="AGB51" s="38"/>
      <c r="AGC51" s="38"/>
      <c r="AGD51" s="38"/>
      <c r="AGE51" s="38"/>
      <c r="AGF51" s="38"/>
      <c r="AGG51" s="38"/>
      <c r="AGH51" s="38"/>
      <c r="AGI51" s="38"/>
      <c r="AGJ51" s="38"/>
      <c r="AGK51" s="38"/>
      <c r="AGL51" s="38"/>
      <c r="AGM51" s="38"/>
      <c r="AGN51" s="38"/>
      <c r="AGO51" s="38"/>
      <c r="AGP51" s="38"/>
      <c r="AGQ51" s="38"/>
      <c r="AGR51" s="38"/>
      <c r="AGS51" s="38"/>
      <c r="AGT51" s="38"/>
      <c r="AGU51" s="38"/>
      <c r="AGV51" s="38"/>
      <c r="AGW51" s="38"/>
      <c r="AGX51" s="38"/>
      <c r="AGY51" s="38"/>
      <c r="AGZ51" s="38"/>
      <c r="AHA51" s="38"/>
      <c r="AHB51" s="38"/>
      <c r="AHC51" s="38"/>
      <c r="AHD51" s="38"/>
      <c r="AHE51" s="38"/>
      <c r="AHF51" s="38"/>
      <c r="AHG51" s="38"/>
      <c r="AHH51" s="38"/>
      <c r="AHI51" s="38"/>
      <c r="AHJ51" s="38"/>
      <c r="AHK51" s="38"/>
      <c r="AHL51" s="38"/>
      <c r="AHM51" s="38"/>
      <c r="AHN51" s="38"/>
      <c r="AHO51" s="38"/>
      <c r="AHP51" s="38"/>
      <c r="AHQ51" s="38"/>
      <c r="AHR51" s="38"/>
      <c r="AHS51" s="38"/>
      <c r="AHT51" s="38"/>
      <c r="AHU51" s="38"/>
      <c r="AHV51" s="38"/>
      <c r="AHW51" s="38"/>
      <c r="AHX51" s="38"/>
      <c r="AHY51" s="38"/>
      <c r="AHZ51" s="38"/>
      <c r="AIA51" s="38"/>
      <c r="AIB51" s="38"/>
      <c r="AIC51" s="38"/>
      <c r="AID51" s="38"/>
      <c r="AIE51" s="38"/>
      <c r="AIF51" s="38"/>
      <c r="AIG51" s="38"/>
      <c r="AIH51" s="38"/>
      <c r="AII51" s="38"/>
      <c r="AIJ51" s="38"/>
      <c r="AIK51" s="38"/>
      <c r="AIL51" s="38"/>
      <c r="AIM51" s="38"/>
      <c r="AIN51" s="38"/>
      <c r="AIO51" s="38"/>
      <c r="AIP51" s="38"/>
      <c r="AIQ51" s="38"/>
      <c r="AIR51" s="38"/>
      <c r="AIS51" s="38"/>
      <c r="AIT51" s="38"/>
      <c r="AIU51" s="38"/>
      <c r="AIV51" s="38"/>
      <c r="AIW51" s="38"/>
      <c r="AIX51" s="38"/>
      <c r="AIY51" s="38"/>
      <c r="AIZ51" s="38"/>
      <c r="AJA51" s="38"/>
      <c r="AJB51" s="38"/>
      <c r="AJC51" s="38"/>
      <c r="AJD51" s="38"/>
      <c r="AJE51" s="38"/>
      <c r="AJF51" s="38"/>
      <c r="AJG51" s="38"/>
      <c r="AJH51" s="38"/>
      <c r="AJI51" s="38"/>
      <c r="AJJ51" s="38"/>
      <c r="AJK51" s="38"/>
      <c r="AJL51" s="38"/>
      <c r="AJM51" s="38"/>
      <c r="AJN51" s="38"/>
      <c r="AJO51" s="38"/>
      <c r="AJP51" s="38"/>
      <c r="AJQ51" s="38"/>
      <c r="AJR51" s="38"/>
      <c r="AJS51" s="38"/>
      <c r="AJT51" s="38"/>
      <c r="AJU51" s="38"/>
      <c r="AJV51" s="38"/>
      <c r="AJW51" s="38"/>
      <c r="AJX51" s="38"/>
      <c r="AJY51" s="38"/>
      <c r="AJZ51" s="38"/>
      <c r="AKA51" s="38"/>
      <c r="AKB51" s="38"/>
      <c r="AKC51" s="38"/>
      <c r="AKD51" s="38"/>
      <c r="AKE51" s="38"/>
      <c r="AKF51" s="38"/>
      <c r="AKG51" s="38"/>
      <c r="AKH51" s="38"/>
      <c r="AKI51" s="38"/>
      <c r="AKJ51" s="38"/>
      <c r="AKK51" s="38"/>
      <c r="AKL51" s="38"/>
      <c r="AKM51" s="38"/>
      <c r="AKN51" s="38"/>
      <c r="AKO51" s="38"/>
      <c r="AKP51" s="38"/>
      <c r="AKQ51" s="38"/>
      <c r="AKR51" s="38"/>
      <c r="AKS51" s="38"/>
      <c r="AKT51" s="38"/>
      <c r="AKU51" s="38"/>
      <c r="AKV51" s="38"/>
      <c r="AKW51" s="38"/>
      <c r="AKX51" s="38"/>
      <c r="AKY51" s="38"/>
      <c r="AKZ51" s="38"/>
      <c r="ALA51" s="38"/>
      <c r="ALB51" s="38"/>
      <c r="ALC51" s="38"/>
      <c r="ALD51" s="38"/>
      <c r="ALE51" s="38"/>
      <c r="ALF51" s="38"/>
      <c r="ALG51" s="38"/>
      <c r="ALH51" s="38"/>
      <c r="ALI51" s="38"/>
    </row>
    <row r="52" spans="2:997" x14ac:dyDescent="0.2">
      <c r="B52" s="55"/>
      <c r="C52" s="55"/>
      <c r="D52" s="55"/>
      <c r="E52" s="55"/>
      <c r="F52" s="55"/>
      <c r="G52" s="55"/>
      <c r="H52" s="55"/>
      <c r="I52" s="55"/>
      <c r="J52" s="55"/>
      <c r="K52" s="55"/>
      <c r="L52" s="55"/>
      <c r="M52" s="55"/>
      <c r="N52" s="55"/>
      <c r="O52" s="55"/>
      <c r="P52" s="55"/>
      <c r="Q52" s="55"/>
      <c r="R52" s="55"/>
      <c r="S52" s="55"/>
      <c r="T52" s="55"/>
      <c r="U52" s="55"/>
      <c r="V52" s="55"/>
      <c r="W52" s="55"/>
      <c r="X52" s="55"/>
      <c r="Y52" s="55"/>
      <c r="Z52" s="55"/>
      <c r="AA52" s="55"/>
      <c r="AB52" s="55"/>
      <c r="AC52" s="55"/>
      <c r="AD52" s="55"/>
      <c r="AE52" s="55"/>
      <c r="AF52" s="55"/>
      <c r="AG52" s="55"/>
      <c r="AH52" s="55"/>
      <c r="AI52" s="55"/>
      <c r="AJ52" s="55"/>
      <c r="AK52" s="55"/>
      <c r="AL52" s="55"/>
      <c r="AM52" s="55"/>
      <c r="AN52" s="55"/>
      <c r="AO52" s="55"/>
      <c r="AP52" s="55"/>
      <c r="AQ52" s="55"/>
      <c r="AR52" s="55"/>
      <c r="AS52" s="55"/>
      <c r="AT52" s="55"/>
      <c r="AU52" s="55"/>
      <c r="AV52" s="55"/>
      <c r="AW52" s="55"/>
      <c r="AX52" s="55"/>
      <c r="AY52" s="55"/>
      <c r="AZ52" s="55"/>
      <c r="BA52" s="55"/>
      <c r="BB52" s="55"/>
      <c r="BC52" s="55"/>
      <c r="BD52" s="55"/>
      <c r="BE52" s="55"/>
      <c r="BF52" s="55"/>
      <c r="BG52" s="55"/>
      <c r="BH52" s="55"/>
      <c r="BI52" s="55"/>
      <c r="BJ52" s="55"/>
      <c r="BK52" s="55"/>
      <c r="BL52" s="55"/>
      <c r="BM52" s="55"/>
      <c r="BN52" s="55"/>
      <c r="BO52" s="55"/>
      <c r="BP52" s="55"/>
      <c r="BQ52" s="55"/>
      <c r="BR52" s="55"/>
      <c r="BS52" s="55"/>
      <c r="BT52" s="55"/>
      <c r="BU52" s="55"/>
      <c r="BV52" s="55"/>
      <c r="BW52" s="55"/>
      <c r="BX52" s="55"/>
      <c r="BY52" s="55"/>
      <c r="BZ52" s="55"/>
      <c r="CA52" s="55"/>
      <c r="CB52" s="55"/>
      <c r="CC52" s="55"/>
      <c r="CD52" s="55"/>
      <c r="CE52" s="55"/>
      <c r="CF52" s="55"/>
      <c r="CG52" s="55"/>
      <c r="CH52" s="55"/>
      <c r="CI52" s="55"/>
      <c r="CJ52" s="55"/>
      <c r="CK52" s="55"/>
      <c r="CL52" s="55"/>
      <c r="CM52" s="55"/>
      <c r="CN52" s="55"/>
      <c r="CO52" s="55"/>
      <c r="CP52" s="55"/>
      <c r="CQ52" s="55"/>
      <c r="CR52" s="55"/>
      <c r="CS52" s="55"/>
      <c r="CT52" s="55"/>
      <c r="CU52" s="55"/>
      <c r="CV52" s="55"/>
      <c r="CW52" s="55"/>
      <c r="CX52" s="55"/>
      <c r="CY52" s="55"/>
      <c r="CZ52" s="55"/>
      <c r="DA52" s="55"/>
      <c r="DB52" s="55"/>
      <c r="DC52" s="55"/>
      <c r="DD52" s="55"/>
      <c r="DE52" s="55"/>
      <c r="DF52" s="55"/>
      <c r="DG52" s="55"/>
      <c r="DH52" s="55"/>
      <c r="DI52" s="55"/>
      <c r="DJ52" s="55"/>
      <c r="DK52" s="55"/>
      <c r="DL52" s="55"/>
      <c r="DM52" s="55"/>
      <c r="DN52" s="55"/>
      <c r="DO52" s="55"/>
      <c r="DP52" s="55"/>
      <c r="DQ52" s="55"/>
      <c r="DR52" s="55"/>
      <c r="DS52" s="55"/>
      <c r="DT52" s="55"/>
      <c r="DU52" s="55"/>
      <c r="DV52" s="55"/>
      <c r="DW52" s="55"/>
      <c r="DX52" s="55"/>
      <c r="DY52" s="55"/>
      <c r="DZ52" s="55"/>
      <c r="EA52" s="55"/>
      <c r="EB52" s="55"/>
      <c r="EC52" s="55"/>
      <c r="ED52" s="55"/>
      <c r="EE52" s="55"/>
      <c r="EF52" s="55"/>
      <c r="EG52" s="55"/>
      <c r="EH52" s="55"/>
      <c r="EI52" s="55"/>
      <c r="EJ52" s="55"/>
      <c r="EK52" s="55"/>
      <c r="EL52" s="55"/>
      <c r="EM52" s="55"/>
      <c r="EN52" s="55"/>
      <c r="EO52" s="55"/>
      <c r="EP52" s="55"/>
      <c r="EQ52" s="55"/>
      <c r="ER52" s="55"/>
      <c r="ES52" s="55"/>
      <c r="ET52" s="55"/>
      <c r="EU52" s="55"/>
      <c r="EV52" s="55"/>
      <c r="EW52" s="55"/>
      <c r="EX52" s="55"/>
      <c r="EY52" s="55"/>
      <c r="EZ52" s="55"/>
      <c r="FA52" s="55"/>
      <c r="FB52" s="55"/>
      <c r="FC52" s="55"/>
      <c r="FD52" s="55"/>
      <c r="FE52" s="55"/>
      <c r="FF52" s="55"/>
      <c r="FG52" s="55"/>
      <c r="FH52" s="55"/>
      <c r="FI52" s="55"/>
      <c r="FJ52" s="55"/>
      <c r="FK52" s="55"/>
      <c r="FL52" s="55"/>
      <c r="FM52" s="55"/>
      <c r="FN52" s="55"/>
      <c r="FO52" s="55"/>
      <c r="FP52" s="55"/>
      <c r="FQ52" s="55"/>
      <c r="FR52" s="55"/>
      <c r="FS52" s="55"/>
      <c r="FT52" s="55"/>
      <c r="FU52" s="55"/>
      <c r="FV52" s="55"/>
      <c r="FW52" s="55"/>
      <c r="FX52" s="55"/>
      <c r="FY52" s="55"/>
      <c r="FZ52" s="55"/>
      <c r="GA52" s="55"/>
      <c r="GB52" s="55"/>
      <c r="GC52" s="55"/>
      <c r="GD52" s="55"/>
      <c r="GE52" s="55"/>
      <c r="GF52" s="55"/>
      <c r="GG52" s="55"/>
      <c r="GH52" s="55"/>
      <c r="GI52" s="55"/>
      <c r="GJ52" s="55"/>
      <c r="GK52" s="55"/>
      <c r="GL52" s="55"/>
      <c r="GM52" s="55"/>
      <c r="GN52" s="55"/>
      <c r="GO52" s="55"/>
      <c r="GP52" s="55"/>
      <c r="GQ52" s="55"/>
      <c r="GR52" s="55"/>
      <c r="GS52" s="55"/>
      <c r="GT52" s="55"/>
      <c r="GU52" s="55"/>
      <c r="GV52" s="55"/>
      <c r="GW52" s="55"/>
      <c r="GX52" s="55"/>
      <c r="GY52" s="55"/>
      <c r="GZ52" s="55"/>
      <c r="HA52" s="55"/>
      <c r="HB52" s="55"/>
      <c r="HC52" s="55"/>
      <c r="HD52" s="55"/>
      <c r="HE52" s="55"/>
      <c r="HF52" s="55"/>
      <c r="HG52" s="55"/>
      <c r="HH52" s="55"/>
      <c r="HI52" s="55"/>
      <c r="HJ52" s="55"/>
      <c r="HK52" s="55"/>
      <c r="HL52" s="55"/>
      <c r="HM52" s="55"/>
      <c r="HN52" s="55"/>
      <c r="HO52" s="55"/>
      <c r="HP52" s="55"/>
      <c r="HQ52" s="55"/>
      <c r="HR52" s="55"/>
      <c r="HS52" s="55"/>
      <c r="HT52" s="55"/>
      <c r="HU52" s="55"/>
      <c r="HV52" s="55"/>
      <c r="HW52" s="55"/>
      <c r="HX52" s="55"/>
      <c r="HY52" s="55"/>
      <c r="HZ52" s="55"/>
      <c r="IA52" s="55"/>
      <c r="IB52" s="55"/>
      <c r="IC52" s="55"/>
      <c r="ID52" s="55"/>
      <c r="IE52" s="55"/>
      <c r="IF52" s="55"/>
      <c r="IG52" s="55"/>
      <c r="IH52" s="55"/>
      <c r="II52" s="55"/>
      <c r="IJ52" s="55"/>
      <c r="IK52" s="55"/>
      <c r="IL52" s="55"/>
      <c r="IM52" s="55"/>
      <c r="IN52" s="55"/>
      <c r="IO52" s="55"/>
      <c r="IP52" s="55"/>
      <c r="IQ52" s="55"/>
      <c r="IR52" s="55"/>
      <c r="IS52" s="55"/>
      <c r="IT52" s="55"/>
      <c r="IU52" s="55"/>
      <c r="IV52" s="55"/>
      <c r="IW52" s="55"/>
      <c r="IX52" s="55"/>
      <c r="IY52" s="55"/>
      <c r="IZ52" s="55"/>
      <c r="JA52" s="55"/>
      <c r="JB52" s="55"/>
      <c r="JC52" s="55"/>
      <c r="JD52" s="55"/>
      <c r="JE52" s="55"/>
      <c r="JF52" s="55"/>
      <c r="JG52" s="55"/>
      <c r="JH52" s="55"/>
      <c r="JI52" s="55"/>
      <c r="JJ52" s="55"/>
      <c r="JK52" s="55"/>
      <c r="JL52" s="55"/>
      <c r="JM52" s="55"/>
      <c r="JN52" s="55"/>
      <c r="JO52" s="55"/>
      <c r="JP52" s="55"/>
      <c r="JQ52" s="55"/>
      <c r="JR52" s="55"/>
      <c r="JS52" s="55"/>
      <c r="JT52" s="55"/>
      <c r="JU52" s="55"/>
      <c r="JV52" s="55"/>
      <c r="JW52" s="55"/>
      <c r="JX52" s="55"/>
      <c r="JY52" s="55"/>
      <c r="JZ52" s="55"/>
      <c r="KA52" s="55"/>
      <c r="KB52" s="55"/>
      <c r="KC52" s="55"/>
      <c r="KD52" s="55"/>
      <c r="KE52" s="55"/>
      <c r="KF52" s="55"/>
      <c r="KG52" s="55"/>
      <c r="KH52" s="55"/>
      <c r="KI52" s="55"/>
      <c r="KJ52" s="55"/>
      <c r="KK52" s="55"/>
      <c r="KL52" s="55"/>
      <c r="KM52" s="55"/>
      <c r="KN52" s="55"/>
      <c r="KO52" s="55"/>
      <c r="KP52" s="55"/>
      <c r="KQ52" s="55"/>
      <c r="KR52" s="55"/>
      <c r="KS52" s="55"/>
      <c r="KT52" s="55"/>
      <c r="KU52" s="55"/>
      <c r="KV52" s="55"/>
      <c r="KW52" s="55"/>
      <c r="KX52" s="55"/>
      <c r="KY52" s="55"/>
      <c r="KZ52" s="55"/>
      <c r="LA52" s="55"/>
      <c r="LB52" s="55"/>
      <c r="LC52" s="55"/>
      <c r="LD52" s="55"/>
      <c r="LE52" s="55"/>
      <c r="LF52" s="55"/>
      <c r="LG52" s="55"/>
      <c r="LH52" s="55"/>
      <c r="LI52" s="55"/>
      <c r="LJ52" s="55"/>
      <c r="LK52" s="55"/>
      <c r="LL52" s="55"/>
      <c r="LM52" s="55"/>
      <c r="LN52" s="55"/>
      <c r="LO52" s="55"/>
      <c r="LP52" s="55"/>
      <c r="LQ52" s="55"/>
      <c r="LR52" s="55"/>
      <c r="LS52" s="55"/>
      <c r="LT52" s="55"/>
      <c r="LU52" s="55"/>
      <c r="LV52" s="55"/>
      <c r="LW52" s="55"/>
      <c r="LX52" s="55"/>
      <c r="LY52" s="55"/>
      <c r="LZ52" s="55"/>
      <c r="MA52" s="55"/>
      <c r="MB52" s="55"/>
      <c r="MC52" s="55"/>
      <c r="MD52" s="55"/>
      <c r="ME52" s="55"/>
      <c r="MF52" s="55"/>
      <c r="MG52" s="55"/>
      <c r="MH52" s="55"/>
      <c r="MI52" s="55"/>
      <c r="MJ52" s="55"/>
      <c r="MK52" s="55"/>
      <c r="ML52" s="55"/>
      <c r="MM52" s="55"/>
      <c r="MN52" s="55"/>
      <c r="MO52" s="55"/>
      <c r="MP52" s="55"/>
      <c r="MQ52" s="55"/>
      <c r="MR52" s="55"/>
      <c r="MS52" s="55"/>
      <c r="MT52" s="55"/>
      <c r="MU52" s="55"/>
      <c r="MV52" s="55"/>
      <c r="MW52" s="55"/>
      <c r="MX52" s="55"/>
      <c r="MY52" s="55"/>
      <c r="MZ52" s="55"/>
      <c r="NA52" s="55"/>
      <c r="NB52" s="55"/>
      <c r="NC52" s="55"/>
      <c r="ND52" s="55"/>
      <c r="NE52" s="55"/>
      <c r="NF52" s="55"/>
      <c r="NG52" s="55"/>
      <c r="NH52" s="55"/>
      <c r="NI52" s="55"/>
      <c r="NJ52" s="55"/>
      <c r="NK52" s="55"/>
      <c r="NL52" s="55"/>
      <c r="NM52" s="55"/>
      <c r="NN52" s="55"/>
      <c r="NO52" s="55"/>
      <c r="NP52" s="55"/>
      <c r="NQ52" s="55"/>
      <c r="NR52" s="55"/>
      <c r="NS52" s="55"/>
      <c r="NT52" s="55"/>
      <c r="NU52" s="55"/>
      <c r="NV52" s="55"/>
      <c r="NW52" s="55"/>
      <c r="NX52" s="55"/>
      <c r="NY52" s="55"/>
      <c r="NZ52" s="55"/>
      <c r="OA52" s="55"/>
      <c r="OB52" s="55"/>
      <c r="OC52" s="55"/>
      <c r="OD52" s="55"/>
      <c r="OE52" s="55"/>
      <c r="OF52" s="55"/>
      <c r="OG52" s="55"/>
      <c r="OH52" s="55"/>
      <c r="OI52" s="55"/>
      <c r="OJ52" s="55"/>
      <c r="OK52" s="55"/>
      <c r="OL52" s="55"/>
      <c r="OM52" s="55"/>
      <c r="ON52" s="55"/>
      <c r="OO52" s="55"/>
      <c r="OP52" s="55"/>
      <c r="OQ52" s="55"/>
      <c r="OR52" s="55"/>
      <c r="OS52" s="55"/>
      <c r="OT52" s="55"/>
      <c r="OU52" s="55"/>
      <c r="OV52" s="55"/>
      <c r="OW52" s="55"/>
      <c r="OX52" s="55"/>
      <c r="OY52" s="55"/>
      <c r="OZ52" s="55"/>
      <c r="PA52" s="55"/>
      <c r="PB52" s="55"/>
      <c r="PC52" s="55"/>
      <c r="PD52" s="55"/>
      <c r="PE52" s="55"/>
      <c r="PF52" s="55"/>
      <c r="PG52" s="55"/>
      <c r="PH52" s="55"/>
      <c r="PI52" s="55"/>
      <c r="PJ52" s="55"/>
      <c r="PK52" s="55"/>
      <c r="PL52" s="55"/>
      <c r="PM52" s="55"/>
      <c r="PN52" s="55"/>
      <c r="PO52" s="55"/>
      <c r="PP52" s="55"/>
      <c r="PQ52" s="55"/>
      <c r="PR52" s="55"/>
      <c r="PS52" s="55"/>
      <c r="PT52" s="55"/>
      <c r="PU52" s="55"/>
      <c r="PV52" s="55"/>
      <c r="PW52" s="55"/>
      <c r="PX52" s="55"/>
      <c r="PY52" s="55"/>
      <c r="PZ52" s="55"/>
      <c r="QA52" s="55"/>
      <c r="QB52" s="55"/>
      <c r="QC52" s="55"/>
      <c r="QD52" s="55"/>
      <c r="QE52" s="55"/>
      <c r="QF52" s="55"/>
      <c r="QG52" s="55"/>
      <c r="QH52" s="55"/>
      <c r="QI52" s="55"/>
      <c r="QJ52" s="55"/>
      <c r="QK52" s="55"/>
      <c r="QL52" s="55"/>
      <c r="QM52" s="55"/>
      <c r="QN52" s="55"/>
      <c r="QO52" s="55"/>
      <c r="QP52" s="55"/>
      <c r="QQ52" s="55"/>
      <c r="QR52" s="55"/>
      <c r="QS52" s="55"/>
      <c r="QT52" s="55"/>
      <c r="QU52" s="55"/>
      <c r="QV52" s="55"/>
      <c r="QW52" s="55"/>
      <c r="QX52" s="55"/>
      <c r="QY52" s="55"/>
      <c r="QZ52" s="55"/>
      <c r="RA52" s="55"/>
      <c r="RB52" s="55"/>
      <c r="RC52" s="55"/>
      <c r="RD52" s="55"/>
      <c r="RE52" s="55"/>
      <c r="RF52" s="55"/>
      <c r="RG52" s="55"/>
      <c r="RH52" s="55"/>
      <c r="RI52" s="55"/>
      <c r="RJ52" s="55"/>
      <c r="RK52" s="55"/>
      <c r="RL52" s="55"/>
      <c r="RM52" s="55"/>
      <c r="RN52" s="55"/>
      <c r="RO52" s="55"/>
      <c r="RP52" s="55"/>
      <c r="RQ52" s="55"/>
      <c r="RR52" s="55"/>
      <c r="RS52" s="55"/>
      <c r="RT52" s="55"/>
      <c r="RU52" s="55"/>
      <c r="RV52" s="55"/>
      <c r="RW52" s="55"/>
      <c r="RX52" s="55"/>
      <c r="RY52" s="55"/>
      <c r="RZ52" s="55"/>
      <c r="SA52" s="55"/>
      <c r="SB52" s="55"/>
      <c r="SC52" s="55"/>
      <c r="SD52" s="55"/>
      <c r="SE52" s="55"/>
      <c r="SF52" s="55"/>
      <c r="SG52" s="55"/>
      <c r="SH52" s="55"/>
      <c r="SI52" s="55"/>
      <c r="SJ52" s="55"/>
      <c r="SK52" s="55"/>
      <c r="SL52" s="55"/>
      <c r="SM52" s="55"/>
      <c r="SN52" s="55"/>
      <c r="SO52" s="55"/>
      <c r="SP52" s="55"/>
      <c r="SQ52" s="55"/>
      <c r="SR52" s="55"/>
      <c r="SS52" s="55"/>
      <c r="ST52" s="55"/>
      <c r="SU52" s="55"/>
      <c r="SV52" s="55"/>
      <c r="SW52" s="55"/>
      <c r="SX52" s="55"/>
      <c r="SY52" s="55"/>
      <c r="SZ52" s="55"/>
      <c r="TA52" s="55"/>
      <c r="TB52" s="55"/>
      <c r="TC52" s="55"/>
      <c r="TD52" s="55"/>
      <c r="TE52" s="55"/>
      <c r="TF52" s="55"/>
      <c r="TG52" s="55"/>
      <c r="TH52" s="55"/>
      <c r="TI52" s="55"/>
      <c r="TJ52" s="55"/>
      <c r="TK52" s="55"/>
      <c r="TL52" s="55"/>
      <c r="TM52" s="55"/>
      <c r="TN52" s="55"/>
      <c r="TO52" s="55"/>
      <c r="TP52" s="55"/>
      <c r="TQ52" s="55"/>
      <c r="TR52" s="55"/>
      <c r="TS52" s="55"/>
      <c r="TT52" s="55"/>
      <c r="TU52" s="55"/>
      <c r="TV52" s="55"/>
      <c r="TW52" s="55"/>
      <c r="TX52" s="55"/>
      <c r="TY52" s="55"/>
      <c r="TZ52" s="55"/>
      <c r="UA52" s="55"/>
      <c r="UB52" s="55"/>
      <c r="UC52" s="55"/>
      <c r="UD52" s="55"/>
      <c r="UE52" s="55"/>
      <c r="UF52" s="55"/>
      <c r="UG52" s="55"/>
      <c r="UH52" s="55"/>
      <c r="UI52" s="55"/>
      <c r="UJ52" s="55"/>
      <c r="UK52" s="55"/>
      <c r="UL52" s="55"/>
      <c r="UM52" s="55"/>
      <c r="UN52" s="55"/>
      <c r="UO52" s="55"/>
      <c r="UP52" s="55"/>
      <c r="UQ52" s="55"/>
      <c r="UR52" s="55"/>
      <c r="US52" s="55"/>
      <c r="UT52" s="55"/>
      <c r="UU52" s="55"/>
      <c r="UV52" s="55"/>
      <c r="UW52" s="55"/>
      <c r="UX52" s="55"/>
      <c r="UY52" s="55"/>
      <c r="UZ52" s="55"/>
      <c r="VA52" s="55"/>
      <c r="VB52" s="55"/>
      <c r="VC52" s="55"/>
      <c r="VD52" s="55"/>
      <c r="VE52" s="55"/>
      <c r="VF52" s="55"/>
      <c r="VG52" s="55"/>
      <c r="VH52" s="55"/>
      <c r="VI52" s="55"/>
      <c r="VJ52" s="55"/>
      <c r="VK52" s="55"/>
      <c r="VL52" s="55"/>
      <c r="VM52" s="55"/>
      <c r="VN52" s="55"/>
      <c r="VO52" s="55"/>
      <c r="VP52" s="55"/>
      <c r="VQ52" s="55"/>
      <c r="VR52" s="55"/>
      <c r="VS52" s="55"/>
      <c r="VT52" s="55"/>
      <c r="VU52" s="55"/>
      <c r="VV52" s="55"/>
      <c r="VW52" s="55"/>
      <c r="VX52" s="55"/>
      <c r="VY52" s="55"/>
      <c r="VZ52" s="55"/>
      <c r="WA52" s="55"/>
      <c r="WB52" s="55"/>
      <c r="WC52" s="55"/>
      <c r="WD52" s="55"/>
      <c r="WE52" s="55"/>
      <c r="WF52" s="55"/>
      <c r="WG52" s="55"/>
      <c r="WH52" s="55"/>
      <c r="WI52" s="55"/>
      <c r="WJ52" s="55"/>
      <c r="WK52" s="55"/>
      <c r="WL52" s="55"/>
      <c r="WM52" s="55"/>
      <c r="WN52" s="55"/>
      <c r="WO52" s="55"/>
      <c r="WP52" s="55"/>
      <c r="WQ52" s="55"/>
      <c r="WR52" s="55"/>
      <c r="WS52" s="55"/>
      <c r="WT52" s="55"/>
      <c r="WU52" s="55"/>
      <c r="WV52" s="55"/>
      <c r="WW52" s="55"/>
      <c r="WX52" s="55"/>
      <c r="WY52" s="55"/>
      <c r="WZ52" s="55"/>
      <c r="XA52" s="55"/>
      <c r="XB52" s="55"/>
      <c r="XC52" s="55"/>
      <c r="XD52" s="55"/>
      <c r="XE52" s="55"/>
      <c r="XF52" s="55"/>
      <c r="XG52" s="55"/>
      <c r="XH52" s="55"/>
      <c r="XI52" s="55"/>
      <c r="XJ52" s="55"/>
      <c r="XK52" s="55"/>
      <c r="XL52" s="55"/>
      <c r="XM52" s="55"/>
      <c r="XN52" s="55"/>
      <c r="XO52" s="55"/>
      <c r="XP52" s="55"/>
      <c r="XQ52" s="55"/>
      <c r="XR52" s="55"/>
      <c r="XS52" s="55"/>
      <c r="XT52" s="55"/>
      <c r="XU52" s="55"/>
      <c r="XV52" s="55"/>
      <c r="XW52" s="55"/>
      <c r="XX52" s="55"/>
      <c r="XY52" s="55"/>
      <c r="XZ52" s="55"/>
      <c r="YA52" s="55"/>
      <c r="YB52" s="55"/>
      <c r="YC52" s="55"/>
      <c r="YD52" s="55"/>
      <c r="YE52" s="55"/>
      <c r="YF52" s="55"/>
      <c r="YG52" s="55"/>
      <c r="YH52" s="55"/>
      <c r="YI52" s="55"/>
      <c r="YJ52" s="55"/>
      <c r="YK52" s="55"/>
      <c r="YL52" s="55"/>
      <c r="YM52" s="55"/>
      <c r="YN52" s="55"/>
      <c r="YO52" s="55"/>
      <c r="YP52" s="55"/>
      <c r="YQ52" s="55"/>
      <c r="YR52" s="55"/>
      <c r="YS52" s="55"/>
      <c r="YT52" s="55"/>
      <c r="YU52" s="55"/>
      <c r="YV52" s="55"/>
      <c r="YW52" s="55"/>
      <c r="YX52" s="55"/>
      <c r="YY52" s="55"/>
      <c r="YZ52" s="55"/>
      <c r="ZA52" s="55"/>
      <c r="ZB52" s="55"/>
      <c r="ZC52" s="55"/>
      <c r="ZD52" s="55"/>
      <c r="ZE52" s="55"/>
      <c r="ZF52" s="55"/>
      <c r="ZG52" s="55"/>
      <c r="ZH52" s="55"/>
      <c r="ZI52" s="55"/>
      <c r="ZJ52" s="55"/>
      <c r="ZK52" s="55"/>
      <c r="ZL52" s="55"/>
      <c r="ZM52" s="55"/>
      <c r="ZN52" s="55"/>
      <c r="ZO52" s="55"/>
      <c r="ZP52" s="55"/>
      <c r="ZQ52" s="55"/>
      <c r="ZR52" s="55"/>
      <c r="ZS52" s="55"/>
      <c r="ZT52" s="55"/>
      <c r="ZU52" s="55"/>
      <c r="ZV52" s="55"/>
      <c r="ZW52" s="55"/>
      <c r="ZX52" s="55"/>
      <c r="ZY52" s="55"/>
      <c r="ZZ52" s="55"/>
      <c r="AAA52" s="55"/>
      <c r="AAB52" s="55"/>
      <c r="AAC52" s="55"/>
      <c r="AAD52" s="55"/>
      <c r="AAE52" s="55"/>
      <c r="AAF52" s="55"/>
      <c r="AAG52" s="55"/>
      <c r="AAH52" s="55"/>
      <c r="AAI52" s="55"/>
      <c r="AAJ52" s="55"/>
      <c r="AAK52" s="55"/>
      <c r="AAL52" s="55"/>
      <c r="AAM52" s="55"/>
      <c r="AAN52" s="55"/>
      <c r="AAO52" s="55"/>
      <c r="AAP52" s="55"/>
      <c r="AAQ52" s="55"/>
      <c r="AAR52" s="55"/>
      <c r="AAS52" s="55"/>
      <c r="AAT52" s="55"/>
      <c r="AAU52" s="55"/>
      <c r="AAV52" s="55"/>
      <c r="AAW52" s="55"/>
      <c r="AAX52" s="55"/>
      <c r="AAY52" s="55"/>
      <c r="AAZ52" s="55"/>
      <c r="ABA52" s="55"/>
      <c r="ABB52" s="55"/>
      <c r="ABC52" s="55"/>
      <c r="ABD52" s="55"/>
      <c r="ABE52" s="55"/>
      <c r="ABF52" s="55"/>
      <c r="ABG52" s="55"/>
      <c r="ABH52" s="55"/>
      <c r="ABI52" s="55"/>
      <c r="ABJ52" s="55"/>
      <c r="ABK52" s="55"/>
      <c r="ABL52" s="55"/>
      <c r="ABM52" s="55"/>
      <c r="ABN52" s="55"/>
      <c r="ABO52" s="55"/>
      <c r="ABP52" s="55"/>
      <c r="ABQ52" s="55"/>
      <c r="ABR52" s="55"/>
      <c r="ABS52" s="55"/>
      <c r="ABT52" s="55"/>
      <c r="ABU52" s="55"/>
      <c r="ABV52" s="55"/>
      <c r="ABW52" s="55"/>
      <c r="ABX52" s="55"/>
      <c r="ABY52" s="55"/>
      <c r="ABZ52" s="55"/>
      <c r="ACA52" s="55"/>
      <c r="ACB52" s="55"/>
      <c r="ACC52" s="55"/>
      <c r="ACD52" s="55"/>
      <c r="ACE52" s="55"/>
      <c r="ACF52" s="55"/>
      <c r="ACG52" s="55"/>
      <c r="ACH52" s="55"/>
      <c r="ACI52" s="55"/>
      <c r="ACJ52" s="55"/>
      <c r="ACK52" s="55"/>
      <c r="ACL52" s="55"/>
      <c r="ACM52" s="55"/>
      <c r="ACN52" s="55"/>
      <c r="ACO52" s="55"/>
      <c r="ACP52" s="55"/>
      <c r="ACQ52" s="55"/>
      <c r="ACR52" s="55"/>
      <c r="ACS52" s="55"/>
      <c r="ACT52" s="55"/>
      <c r="ACU52" s="55"/>
      <c r="ACV52" s="55"/>
      <c r="ACW52" s="55"/>
      <c r="ACX52" s="55"/>
      <c r="ACY52" s="55"/>
      <c r="ACZ52" s="55"/>
      <c r="ADA52" s="55"/>
      <c r="ADB52" s="55"/>
      <c r="ADC52" s="55"/>
      <c r="ADD52" s="55"/>
      <c r="ADE52" s="55"/>
      <c r="ADF52" s="55"/>
      <c r="ADG52" s="55"/>
      <c r="ADH52" s="55"/>
      <c r="ADI52" s="55"/>
      <c r="ADJ52" s="55"/>
      <c r="ADK52" s="55"/>
      <c r="ADL52" s="55"/>
      <c r="ADM52" s="55"/>
      <c r="ADN52" s="55"/>
      <c r="ADO52" s="55"/>
      <c r="ADP52" s="55"/>
      <c r="ADQ52" s="55"/>
      <c r="ADR52" s="55"/>
      <c r="ADS52" s="55"/>
      <c r="ADT52" s="55"/>
      <c r="ADU52" s="55"/>
      <c r="ADV52" s="55"/>
      <c r="ADW52" s="55"/>
      <c r="ADX52" s="55"/>
      <c r="ADY52" s="55"/>
      <c r="ADZ52" s="55"/>
      <c r="AEA52" s="55"/>
      <c r="AEB52" s="55"/>
      <c r="AEC52" s="55"/>
      <c r="AED52" s="55"/>
      <c r="AEE52" s="55"/>
      <c r="AEF52" s="55"/>
      <c r="AEG52" s="55"/>
      <c r="AEH52" s="55"/>
      <c r="AEI52" s="55"/>
      <c r="AEJ52" s="55"/>
      <c r="AEK52" s="55"/>
      <c r="AEL52" s="55"/>
      <c r="AEM52" s="55"/>
      <c r="AEN52" s="55"/>
      <c r="AEO52" s="55"/>
      <c r="AEP52" s="55"/>
      <c r="AEQ52" s="55"/>
      <c r="AER52" s="55"/>
      <c r="AES52" s="55"/>
      <c r="AET52" s="55"/>
      <c r="AEU52" s="55"/>
      <c r="AEV52" s="55"/>
      <c r="AEW52" s="55"/>
      <c r="AEX52" s="55"/>
      <c r="AEY52" s="55"/>
      <c r="AEZ52" s="55"/>
      <c r="AFA52" s="55"/>
      <c r="AFB52" s="55"/>
      <c r="AFC52" s="55"/>
      <c r="AFD52" s="55"/>
      <c r="AFE52" s="55"/>
      <c r="AFF52" s="55"/>
      <c r="AFG52" s="55"/>
      <c r="AFH52" s="55"/>
      <c r="AFI52" s="55"/>
      <c r="AFJ52" s="55"/>
      <c r="AFK52" s="55"/>
      <c r="AFL52" s="55"/>
      <c r="AFM52" s="55"/>
      <c r="AFN52" s="55"/>
      <c r="AFO52" s="55"/>
      <c r="AFP52" s="55"/>
      <c r="AFQ52" s="55"/>
      <c r="AFR52" s="55"/>
      <c r="AFS52" s="55"/>
      <c r="AFT52" s="55"/>
      <c r="AFU52" s="55"/>
      <c r="AFV52" s="55"/>
      <c r="AFW52" s="55"/>
      <c r="AFX52" s="55"/>
      <c r="AFY52" s="55"/>
      <c r="AFZ52" s="55"/>
      <c r="AGA52" s="55"/>
      <c r="AGB52" s="55"/>
      <c r="AGC52" s="55"/>
      <c r="AGD52" s="55"/>
      <c r="AGE52" s="55"/>
      <c r="AGF52" s="55"/>
      <c r="AGG52" s="55"/>
      <c r="AGH52" s="55"/>
      <c r="AGI52" s="55"/>
      <c r="AGJ52" s="55"/>
      <c r="AGK52" s="55"/>
      <c r="AGL52" s="55"/>
      <c r="AGM52" s="55"/>
      <c r="AGN52" s="55"/>
      <c r="AGO52" s="55"/>
      <c r="AGP52" s="55"/>
      <c r="AGQ52" s="55"/>
      <c r="AGR52" s="55"/>
      <c r="AGS52" s="55"/>
      <c r="AGT52" s="55"/>
      <c r="AGU52" s="55"/>
      <c r="AGV52" s="55"/>
      <c r="AGW52" s="55"/>
      <c r="AGX52" s="55"/>
      <c r="AGY52" s="55"/>
      <c r="AGZ52" s="55"/>
      <c r="AHA52" s="55"/>
      <c r="AHB52" s="55"/>
      <c r="AHC52" s="55"/>
      <c r="AHD52" s="55"/>
      <c r="AHE52" s="55"/>
      <c r="AHF52" s="55"/>
      <c r="AHG52" s="55"/>
      <c r="AHH52" s="55"/>
      <c r="AHI52" s="55"/>
      <c r="AHJ52" s="55"/>
      <c r="AHK52" s="55"/>
      <c r="AHL52" s="55"/>
      <c r="AHM52" s="55"/>
      <c r="AHN52" s="55"/>
      <c r="AHO52" s="55"/>
      <c r="AHP52" s="55"/>
      <c r="AHQ52" s="55"/>
      <c r="AHR52" s="55"/>
      <c r="AHS52" s="55"/>
      <c r="AHT52" s="55"/>
      <c r="AHU52" s="55"/>
      <c r="AHV52" s="55"/>
      <c r="AHW52" s="55"/>
      <c r="AHX52" s="55"/>
      <c r="AHY52" s="55"/>
      <c r="AHZ52" s="55"/>
      <c r="AIA52" s="55"/>
      <c r="AIB52" s="55"/>
      <c r="AIC52" s="55"/>
      <c r="AID52" s="55"/>
      <c r="AIE52" s="55"/>
      <c r="AIF52" s="55"/>
      <c r="AIG52" s="55"/>
      <c r="AIH52" s="55"/>
      <c r="AII52" s="55"/>
      <c r="AIJ52" s="55"/>
      <c r="AIK52" s="55"/>
      <c r="AIL52" s="55"/>
      <c r="AIM52" s="55"/>
      <c r="AIN52" s="55"/>
      <c r="AIO52" s="55"/>
      <c r="AIP52" s="55"/>
      <c r="AIQ52" s="55"/>
      <c r="AIR52" s="55"/>
      <c r="AIS52" s="55"/>
      <c r="AIT52" s="55"/>
      <c r="AIU52" s="55"/>
      <c r="AIV52" s="55"/>
      <c r="AIW52" s="55"/>
      <c r="AIX52" s="55"/>
      <c r="AIY52" s="55"/>
      <c r="AIZ52" s="55"/>
      <c r="AJA52" s="55"/>
      <c r="AJB52" s="55"/>
      <c r="AJC52" s="55"/>
      <c r="AJD52" s="55"/>
      <c r="AJE52" s="55"/>
      <c r="AJF52" s="55"/>
      <c r="AJG52" s="55"/>
      <c r="AJH52" s="55"/>
      <c r="AJI52" s="55"/>
      <c r="AJJ52" s="55"/>
      <c r="AJK52" s="55"/>
      <c r="AJL52" s="55"/>
      <c r="AJM52" s="55"/>
      <c r="AJN52" s="55"/>
      <c r="AJO52" s="55"/>
      <c r="AJP52" s="55"/>
      <c r="AJQ52" s="55"/>
      <c r="AJR52" s="55"/>
      <c r="AJS52" s="55"/>
      <c r="AJT52" s="55"/>
      <c r="AJU52" s="55"/>
      <c r="AJV52" s="55"/>
      <c r="AJW52" s="55"/>
      <c r="AJX52" s="55"/>
      <c r="AJY52" s="55"/>
      <c r="AJZ52" s="55"/>
      <c r="AKA52" s="55"/>
      <c r="AKB52" s="55"/>
      <c r="AKC52" s="55"/>
      <c r="AKD52" s="55"/>
      <c r="AKE52" s="55"/>
      <c r="AKF52" s="55"/>
      <c r="AKG52" s="55"/>
      <c r="AKH52" s="55"/>
      <c r="AKI52" s="55"/>
      <c r="AKJ52" s="55"/>
      <c r="AKK52" s="55"/>
      <c r="AKL52" s="55"/>
      <c r="AKM52" s="55"/>
      <c r="AKN52" s="55"/>
      <c r="AKO52" s="55"/>
      <c r="AKP52" s="55"/>
      <c r="AKQ52" s="55"/>
      <c r="AKR52" s="55"/>
      <c r="AKS52" s="55"/>
      <c r="AKT52" s="55"/>
      <c r="AKU52" s="55"/>
      <c r="AKV52" s="55"/>
      <c r="AKW52" s="55"/>
      <c r="AKX52" s="55"/>
      <c r="AKY52" s="55"/>
      <c r="AKZ52" s="55"/>
      <c r="ALA52" s="55"/>
      <c r="ALB52" s="55"/>
      <c r="ALC52" s="55"/>
      <c r="ALD52" s="55"/>
      <c r="ALE52" s="55"/>
      <c r="ALF52" s="55"/>
      <c r="ALG52" s="55"/>
      <c r="ALH52" s="55"/>
      <c r="ALI52" s="55"/>
    </row>
  </sheetData>
  <mergeCells count="2">
    <mergeCell ref="B52:ALI52"/>
    <mergeCell ref="O2:P2"/>
  </mergeCells>
  <pageMargins left="0.7" right="0.7" top="0.75" bottom="0.75" header="0.3" footer="0.3"/>
  <headerFooter>
    <oddFooter>&amp;L_x000D_&amp;1#&amp;"Calibri"&amp;8&amp;K000000 Classified as Internal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5"/>
  <sheetViews>
    <sheetView workbookViewId="0">
      <selection activeCell="D39" sqref="D39"/>
    </sheetView>
  </sheetViews>
  <sheetFormatPr baseColWidth="10" defaultColWidth="8.83203125" defaultRowHeight="15" x14ac:dyDescent="0.2"/>
  <cols>
    <col min="1" max="1" width="10.5" bestFit="1" customWidth="1"/>
    <col min="2" max="2" width="20.83203125" bestFit="1" customWidth="1"/>
    <col min="3" max="3" width="17.1640625" bestFit="1" customWidth="1"/>
    <col min="4" max="4" width="10.5" bestFit="1" customWidth="1"/>
    <col min="5" max="5" width="10.5" customWidth="1"/>
    <col min="6" max="6" width="10.5" bestFit="1" customWidth="1"/>
    <col min="7" max="7" width="22.1640625" bestFit="1" customWidth="1"/>
    <col min="8" max="8" width="8.6640625" bestFit="1" customWidth="1"/>
    <col min="9" max="9" width="9.83203125" bestFit="1" customWidth="1"/>
    <col min="10" max="11" width="8.83203125" bestFit="1" customWidth="1"/>
    <col min="12" max="12" width="9.83203125" bestFit="1" customWidth="1"/>
    <col min="13" max="13" width="8.83203125" bestFit="1" customWidth="1"/>
  </cols>
  <sheetData>
    <row r="2" spans="1:13" x14ac:dyDescent="0.2">
      <c r="A2" s="8" t="s">
        <v>0</v>
      </c>
      <c r="B2" s="8" t="s">
        <v>1</v>
      </c>
      <c r="C2" s="8" t="s">
        <v>2</v>
      </c>
      <c r="D2" s="8" t="s">
        <v>3</v>
      </c>
      <c r="E2" s="8" t="s">
        <v>317</v>
      </c>
      <c r="F2" s="8" t="s">
        <v>4</v>
      </c>
      <c r="G2" s="8" t="s">
        <v>5</v>
      </c>
      <c r="H2" s="8" t="s">
        <v>6</v>
      </c>
      <c r="I2" s="8" t="s">
        <v>7</v>
      </c>
      <c r="J2" s="8" t="s">
        <v>8</v>
      </c>
      <c r="K2" s="8" t="s">
        <v>9</v>
      </c>
      <c r="L2" s="9" t="s">
        <v>10</v>
      </c>
      <c r="M2" s="8" t="s">
        <v>11</v>
      </c>
    </row>
    <row r="3" spans="1:13" x14ac:dyDescent="0.2">
      <c r="A3" s="1">
        <f t="shared" ref="A3:A5" si="0">D3</f>
        <v>45204</v>
      </c>
      <c r="B3" t="s">
        <v>337</v>
      </c>
      <c r="C3" t="s">
        <v>338</v>
      </c>
      <c r="D3" s="1">
        <v>45204</v>
      </c>
      <c r="E3" s="1">
        <v>45208</v>
      </c>
      <c r="F3" s="3">
        <f t="shared" ref="F3:F5" si="1">E3-D3</f>
        <v>4</v>
      </c>
      <c r="G3" t="s">
        <v>344</v>
      </c>
      <c r="H3" t="s">
        <v>349</v>
      </c>
      <c r="I3" s="2">
        <f>408+100-11.73</f>
        <v>496.27</v>
      </c>
      <c r="J3" s="2">
        <f t="shared" ref="J3:J4" si="2">I3*0.15</f>
        <v>74.4405</v>
      </c>
      <c r="K3" s="2">
        <v>100</v>
      </c>
      <c r="L3" s="2">
        <f t="shared" ref="L3:L5" si="3">I3+J3</f>
        <v>570.71050000000002</v>
      </c>
      <c r="M3" s="2">
        <v>97.020785000000018</v>
      </c>
    </row>
    <row r="4" spans="1:13" x14ac:dyDescent="0.2">
      <c r="A4" s="1">
        <f t="shared" si="0"/>
        <v>45235</v>
      </c>
      <c r="B4" t="s">
        <v>337</v>
      </c>
      <c r="C4" t="s">
        <v>338</v>
      </c>
      <c r="D4" s="1">
        <v>45235</v>
      </c>
      <c r="E4" s="1">
        <v>45239</v>
      </c>
      <c r="F4" s="3">
        <f t="shared" si="1"/>
        <v>4</v>
      </c>
      <c r="G4" t="s">
        <v>345</v>
      </c>
      <c r="H4" t="s">
        <v>349</v>
      </c>
      <c r="I4" s="2">
        <f>560+100-56</f>
        <v>604</v>
      </c>
      <c r="J4" s="2">
        <f t="shared" si="2"/>
        <v>90.6</v>
      </c>
      <c r="K4" s="2">
        <v>100</v>
      </c>
      <c r="L4" s="2">
        <f t="shared" si="3"/>
        <v>694.6</v>
      </c>
      <c r="M4" s="2">
        <v>118.08200000000001</v>
      </c>
    </row>
    <row r="5" spans="1:13" x14ac:dyDescent="0.2">
      <c r="A5" s="1">
        <f t="shared" si="0"/>
        <v>45198</v>
      </c>
      <c r="B5" t="s">
        <v>318</v>
      </c>
      <c r="C5" t="s">
        <v>338</v>
      </c>
      <c r="D5" s="1">
        <v>45198</v>
      </c>
      <c r="E5" s="1">
        <v>45305</v>
      </c>
      <c r="F5" s="3">
        <f t="shared" si="1"/>
        <v>107</v>
      </c>
      <c r="G5" t="s">
        <v>346</v>
      </c>
      <c r="H5" t="s">
        <v>348</v>
      </c>
      <c r="I5" s="2">
        <v>9186.6666666666661</v>
      </c>
      <c r="J5" s="2">
        <v>0</v>
      </c>
      <c r="K5" s="2">
        <v>100</v>
      </c>
      <c r="L5" s="2">
        <f t="shared" si="3"/>
        <v>9186.6666666666661</v>
      </c>
      <c r="M5" s="2">
        <v>1561.7333333333333</v>
      </c>
    </row>
  </sheetData>
  <autoFilter ref="A2:M5"/>
  <pageMargins left="0.7" right="0.7" top="0.75" bottom="0.75" header="0.3" footer="0.3"/>
  <headerFooter>
    <oddFooter>&amp;L_x000D_&amp;1#&amp;"Calibri"&amp;8&amp;K000000 Classified as Internal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5F4146A0220A549966F5ABF0FC00B14" ma:contentTypeVersion="15" ma:contentTypeDescription="Create a new document." ma:contentTypeScope="" ma:versionID="01398113da21742d5a52ad76904d2589">
  <xsd:schema xmlns:xsd="http://www.w3.org/2001/XMLSchema" xmlns:xs="http://www.w3.org/2001/XMLSchema" xmlns:p="http://schemas.microsoft.com/office/2006/metadata/properties" xmlns:ns3="32623091-b5a2-49b3-bfcd-658b32e0803d" xmlns:ns4="79323b27-6937-4ff8-b107-b7c07d58bb10" targetNamespace="http://schemas.microsoft.com/office/2006/metadata/properties" ma:root="true" ma:fieldsID="6493e83461951880d134730e4ec7f63a" ns3:_="" ns4:_="">
    <xsd:import namespace="32623091-b5a2-49b3-bfcd-658b32e0803d"/>
    <xsd:import namespace="79323b27-6937-4ff8-b107-b7c07d58bb1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_activity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623091-b5a2-49b3-bfcd-658b32e0803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323b27-6937-4ff8-b107-b7c07d58bb10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32623091-b5a2-49b3-bfcd-658b32e0803d" xsi:nil="true"/>
  </documentManagement>
</p:properties>
</file>

<file path=customXml/itemProps1.xml><?xml version="1.0" encoding="utf-8"?>
<ds:datastoreItem xmlns:ds="http://schemas.openxmlformats.org/officeDocument/2006/customXml" ds:itemID="{0A1C0680-7176-43E2-BEE8-2D83927F87C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2623091-b5a2-49b3-bfcd-658b32e0803d"/>
    <ds:schemaRef ds:uri="79323b27-6937-4ff8-b107-b7c07d58bb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3E29717-2311-4445-9609-147A4DDFEA0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030D68A-669B-4039-AA5C-41C947F6C281}">
  <ds:schemaRefs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purl.org/dc/terms/"/>
    <ds:schemaRef ds:uri="http://purl.org/dc/dcmitype/"/>
    <ds:schemaRef ds:uri="http://purl.org/dc/elements/1.1/"/>
    <ds:schemaRef ds:uri="32623091-b5a2-49b3-bfcd-658b32e0803d"/>
    <ds:schemaRef ds:uri="http://schemas.microsoft.com/office/infopath/2007/PartnerControls"/>
    <ds:schemaRef ds:uri="http://schemas.openxmlformats.org/package/2006/metadata/core-properties"/>
    <ds:schemaRef ds:uri="79323b27-6937-4ff8-b107-b7c07d58bb1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1121Myers_03_22-09_23</vt:lpstr>
      <vt:lpstr>1121 Myers PIVOT</vt:lpstr>
      <vt:lpstr>1121 Myers Expenses</vt:lpstr>
      <vt:lpstr>1121 Myers future reservations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Brooke Cottrell</dc:creator>
  <cp:lastModifiedBy>Microsoft Office User</cp:lastModifiedBy>
  <dcterms:created xsi:type="dcterms:W3CDTF">2023-09-11T02:46:54Z</dcterms:created>
  <dcterms:modified xsi:type="dcterms:W3CDTF">2023-09-11T15:57:34Z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0x01010095F4146A0220A549966F5ABF0FC00B14</vt:lpwstr>
  </property>
  <property fmtid="{D5CDD505-2E9C-101B-9397-08002B2CF9AE}" pid="3" name="MSIP_Label_477eab6e-04c6-4822-9252-98ab9f25736b_Enabled">
    <vt:lpwstr>true</vt:lpwstr>
  </property>
  <property fmtid="{D5CDD505-2E9C-101B-9397-08002B2CF9AE}" pid="4" name="MSIP_Label_477eab6e-04c6-4822-9252-98ab9f25736b_SetDate">
    <vt:lpwstr>2023-09-11T12:27:31Z</vt:lpwstr>
  </property>
  <property fmtid="{D5CDD505-2E9C-101B-9397-08002B2CF9AE}" pid="5" name="MSIP_Label_477eab6e-04c6-4822-9252-98ab9f25736b_Method">
    <vt:lpwstr>Standard</vt:lpwstr>
  </property>
  <property fmtid="{D5CDD505-2E9C-101B-9397-08002B2CF9AE}" pid="6" name="MSIP_Label_477eab6e-04c6-4822-9252-98ab9f25736b_Name">
    <vt:lpwstr>477eab6e-04c6-4822-9252-98ab9f25736b</vt:lpwstr>
  </property>
  <property fmtid="{D5CDD505-2E9C-101B-9397-08002B2CF9AE}" pid="7" name="MSIP_Label_477eab6e-04c6-4822-9252-98ab9f25736b_SiteId">
    <vt:lpwstr>d2007bef-127d-4591-97ac-10d72fe28031</vt:lpwstr>
  </property>
  <property fmtid="{D5CDD505-2E9C-101B-9397-08002B2CF9AE}" pid="8" name="MSIP_Label_477eab6e-04c6-4822-9252-98ab9f25736b_ActionId">
    <vt:lpwstr>9b6d1c77-f2b6-4489-9bd6-388b72145a67</vt:lpwstr>
  </property>
  <property fmtid="{D5CDD505-2E9C-101B-9397-08002B2CF9AE}" pid="9" name="MSIP_Label_477eab6e-04c6-4822-9252-98ab9f25736b_ContentBits">
    <vt:lpwstr>2</vt:lpwstr>
  </property>
</Properties>
</file>