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torysheffer/Library/CloudStorage/Dropbox/1. Sheffer Capital/3. Asset Management/Village Court/2. Sale/"/>
    </mc:Choice>
  </mc:AlternateContent>
  <xr:revisionPtr revIDLastSave="0" documentId="13_ncr:1_{2305B193-0149-C049-85A1-5D11D1F0FB7D}" xr6:coauthVersionLast="47" xr6:coauthVersionMax="47" xr10:uidLastSave="{00000000-0000-0000-0000-000000000000}"/>
  <bookViews>
    <workbookView xWindow="-640" yWindow="-21100" windowWidth="38400" windowHeight="20940" xr2:uid="{00000000-000D-0000-FFFF-FFFF00000000}"/>
  </bookViews>
  <sheets>
    <sheet name="Sheet1" sheetId="1" r:id="rId1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" i="1" l="1"/>
  <c r="L7" i="1" l="1"/>
  <c r="L8" i="1"/>
  <c r="D12" i="1"/>
  <c r="C12" i="1"/>
  <c r="K12" i="1"/>
  <c r="K11" i="1"/>
  <c r="J12" i="1"/>
  <c r="J11" i="1"/>
  <c r="I12" i="1"/>
  <c r="I11" i="1"/>
  <c r="H12" i="1"/>
  <c r="H11" i="1"/>
  <c r="G12" i="1"/>
  <c r="G11" i="1"/>
  <c r="F16" i="1"/>
  <c r="F12" i="1"/>
  <c r="E12" i="1"/>
  <c r="F11" i="1"/>
  <c r="E11" i="1"/>
  <c r="D16" i="1"/>
  <c r="D11" i="1"/>
  <c r="C11" i="1"/>
  <c r="B16" i="1"/>
  <c r="B11" i="1"/>
  <c r="M19" i="1"/>
  <c r="M18" i="1"/>
  <c r="M16" i="1"/>
  <c r="M14" i="1"/>
  <c r="M13" i="1"/>
  <c r="M8" i="1"/>
  <c r="K20" i="1"/>
  <c r="K22" i="1" s="1"/>
  <c r="L19" i="1"/>
  <c r="L18" i="1"/>
  <c r="L17" i="1"/>
  <c r="M17" i="1" s="1"/>
  <c r="L16" i="1"/>
  <c r="L15" i="1"/>
  <c r="M15" i="1" s="1"/>
  <c r="L14" i="1"/>
  <c r="L13" i="1"/>
  <c r="L12" i="1"/>
  <c r="M12" i="1" s="1"/>
  <c r="L11" i="1"/>
  <c r="M11" i="1" s="1"/>
  <c r="K9" i="1"/>
  <c r="C20" i="1" l="1"/>
  <c r="D20" i="1"/>
  <c r="E20" i="1"/>
  <c r="E22" i="1" s="1"/>
  <c r="F20" i="1"/>
  <c r="F22" i="1" s="1"/>
  <c r="G20" i="1"/>
  <c r="H20" i="1"/>
  <c r="I20" i="1"/>
  <c r="J20" i="1"/>
  <c r="J22" i="1" s="1"/>
  <c r="L20" i="1"/>
  <c r="M20" i="1"/>
  <c r="B20" i="1"/>
  <c r="B22" i="1" s="1"/>
  <c r="C9" i="1"/>
  <c r="D9" i="1"/>
  <c r="E9" i="1"/>
  <c r="F9" i="1"/>
  <c r="G9" i="1"/>
  <c r="H9" i="1"/>
  <c r="I9" i="1"/>
  <c r="J9" i="1"/>
  <c r="L9" i="1"/>
  <c r="L22" i="1" s="1"/>
  <c r="M9" i="1"/>
  <c r="B9" i="1"/>
  <c r="C22" i="1" l="1"/>
  <c r="I22" i="1"/>
  <c r="H22" i="1"/>
  <c r="G22" i="1"/>
  <c r="D22" i="1"/>
  <c r="M22" i="1"/>
</calcChain>
</file>

<file path=xl/sharedStrings.xml><?xml version="1.0" encoding="utf-8"?>
<sst xmlns="http://schemas.openxmlformats.org/spreadsheetml/2006/main" count="32" uniqueCount="32">
  <si>
    <t>Account Name</t>
  </si>
  <si>
    <t>Aug 2024</t>
  </si>
  <si>
    <t>Sep 2024</t>
  </si>
  <si>
    <t>Oct 2024</t>
  </si>
  <si>
    <t>Nov 2024</t>
  </si>
  <si>
    <t>Dec 2024</t>
  </si>
  <si>
    <t>Jan 2025</t>
  </si>
  <si>
    <t>Feb 2025</t>
  </si>
  <si>
    <t>Mar 2025</t>
  </si>
  <si>
    <t>Apr 2025</t>
  </si>
  <si>
    <t>Operating Income &amp; Expense</t>
  </si>
  <si>
    <t xml:space="preserve">    Income</t>
  </si>
  <si>
    <t xml:space="preserve">        Rental Income</t>
  </si>
  <si>
    <t xml:space="preserve">        Other Income</t>
  </si>
  <si>
    <t xml:space="preserve">    Total Operating Income</t>
  </si>
  <si>
    <t xml:space="preserve">    Expense</t>
  </si>
  <si>
    <t xml:space="preserve">        Salaries &amp; Employee</t>
  </si>
  <si>
    <t xml:space="preserve">        Utilities</t>
  </si>
  <si>
    <t xml:space="preserve">        MGMT Fees</t>
  </si>
  <si>
    <t xml:space="preserve">        Legal &amp; Professional</t>
  </si>
  <si>
    <t xml:space="preserve">        Contract Services</t>
  </si>
  <si>
    <t xml:space="preserve">        Marketing, General &amp; Admin</t>
  </si>
  <si>
    <t xml:space="preserve">        General Maint.</t>
  </si>
  <si>
    <t xml:space="preserve">        Taxes</t>
  </si>
  <si>
    <t xml:space="preserve">        Insurance</t>
  </si>
  <si>
    <t xml:space="preserve">    Total Operating Expense</t>
  </si>
  <si>
    <t xml:space="preserve">    NOI - Net Operating Income</t>
  </si>
  <si>
    <t>Annualized</t>
  </si>
  <si>
    <t>Income Statement - T9</t>
  </si>
  <si>
    <r>
      <rPr>
        <b/>
        <sz val="11"/>
        <rFont val="Arial"/>
        <family val="2"/>
      </rPr>
      <t xml:space="preserve">Properties: </t>
    </r>
    <r>
      <rPr>
        <sz val="11"/>
        <rFont val="Arial"/>
        <family val="2"/>
      </rPr>
      <t>Village Court Apartments - 72-96 Village Court Ortonville, MI 48462</t>
    </r>
  </si>
  <si>
    <t>May 2025</t>
  </si>
  <si>
    <t>Total T10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</si>
</sst>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\-#,##0.00"/>
  </numFmts>
  <fonts count="13" x14ac:knownFonts="1">
    <font>
      <sz val="11"/>
      <name val="Arial"/>
      <family val="1"/>
    </font>
    <font>
      <b/>
      <sz val="13"/>
      <color rgb="FF303030"/>
      <name val="Arial"/>
      <family val="1"/>
    </font>
    <font>
      <b/>
      <sz val="18"/>
      <color rgb="FF303030"/>
      <name val="Arial"/>
      <family val="1"/>
    </font>
    <font>
      <sz val="13"/>
      <color rgb="FF303030"/>
      <name val="Arial"/>
      <family val="1"/>
    </font>
    <font>
      <sz val="9"/>
      <color rgb="FF303030"/>
      <name val="Arial"/>
      <family val="1"/>
    </font>
    <font>
      <sz val="12"/>
      <color rgb="FF303030"/>
      <name val="Arial"/>
      <family val="1"/>
    </font>
    <font>
      <b/>
      <sz val="12"/>
      <color rgb="FF303030"/>
      <name val="Arial"/>
      <family val="1"/>
    </font>
    <font>
      <sz val="12"/>
      <color rgb="FF303030"/>
      <name val="Arial"/>
      <family val="1"/>
    </font>
    <font>
      <b/>
      <sz val="12"/>
      <color rgb="FF303030"/>
      <name val="Arial"/>
      <family val="1"/>
    </font>
    <font>
      <b/>
      <sz val="12"/>
      <color rgb="FF303030"/>
      <name val="Arial"/>
      <family val="1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1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ECF3F9"/>
        <bgColor rgb="FFECF3F9"/>
      </patternFill>
    </fill>
    <fill>
      <patternFill patternType="solid">
        <fgColor rgb="FFECF3F9"/>
        <bgColor rgb="FFECF3F9"/>
      </patternFill>
    </fill>
    <fill>
      <patternFill patternType="solid">
        <fgColor rgb="FFECF3F9"/>
        <bgColor rgb="FFECF3F9"/>
      </patternFill>
    </fill>
  </fills>
  <borders count="3">
    <border>
      <left/>
      <right/>
      <top/>
      <bottom/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/>
      <top style="thin">
        <color rgb="FF303030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left"/>
    </xf>
    <xf numFmtId="0" fontId="5" fillId="0" borderId="0" xfId="0" applyFont="1"/>
    <xf numFmtId="0" fontId="6" fillId="0" borderId="0" xfId="0" applyFont="1"/>
    <xf numFmtId="164" fontId="7" fillId="0" borderId="0" xfId="0" applyNumberFormat="1" applyFont="1"/>
    <xf numFmtId="164" fontId="8" fillId="0" borderId="0" xfId="0" applyNumberFormat="1" applyFont="1"/>
    <xf numFmtId="164" fontId="9" fillId="0" borderId="2" xfId="0" applyNumberFormat="1" applyFont="1" applyBorder="1"/>
    <xf numFmtId="0" fontId="4" fillId="5" borderId="0" xfId="0" applyFont="1" applyFill="1" applyAlignment="1">
      <alignment vertical="top" wrapText="1"/>
    </xf>
    <xf numFmtId="0" fontId="3" fillId="4" borderId="0" xfId="0" applyFont="1" applyFill="1" applyAlignment="1">
      <alignment vertical="top" wrapText="1"/>
    </xf>
    <xf numFmtId="0" fontId="2" fillId="3" borderId="0" xfId="0" applyFont="1" applyFill="1"/>
    <xf numFmtId="164" fontId="6" fillId="0" borderId="0" xfId="0" applyNumberFormat="1" applyFont="1"/>
    <xf numFmtId="164" fontId="0" fillId="0" borderId="0" xfId="0" applyNumberFormat="1"/>
    <xf numFmtId="0" fontId="11" fillId="4" borderId="0" xfId="0" applyFont="1" applyFill="1" applyAlignment="1">
      <alignment horizontal="left" vertical="top" wrapText="1"/>
    </xf>
    <xf numFmtId="0" fontId="3" fillId="4" borderId="0" xfId="0" applyFont="1" applyFill="1" applyAlignment="1">
      <alignment horizontal="left" vertical="top" wrapText="1"/>
    </xf>
    <xf numFmtId="164" fontId="5" fillId="0" borderId="0" xfId="0" applyNumberFormat="1" applyFont="1"/>
    <xf numFmtId="164" fontId="7" fillId="0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tabSelected="1" showWhiteSpace="0" workbookViewId="0">
      <selection activeCell="M31" sqref="M31"/>
    </sheetView>
  </sheetViews>
  <sheetFormatPr baseColWidth="10" defaultColWidth="8.83203125" defaultRowHeight="14" x14ac:dyDescent="0.15"/>
  <cols>
    <col min="1" max="1" width="40.6640625" bestFit="1" customWidth="1"/>
    <col min="2" max="2" width="21.5" bestFit="1" customWidth="1"/>
    <col min="3" max="3" width="21.6640625" bestFit="1" customWidth="1"/>
    <col min="4" max="4" width="21.5" bestFit="1" customWidth="1"/>
    <col min="5" max="6" width="21.6640625" bestFit="1" customWidth="1"/>
    <col min="7" max="10" width="21.5" bestFit="1" customWidth="1"/>
    <col min="11" max="11" width="21.5" customWidth="1"/>
    <col min="12" max="13" width="21.6640625" bestFit="1" customWidth="1"/>
    <col min="14" max="15" width="10.33203125" bestFit="1" customWidth="1"/>
  </cols>
  <sheetData>
    <row r="1" spans="1:14" ht="23" x14ac:dyDescent="0.25">
      <c r="A1" s="9" t="s">
        <v>28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4" ht="17" customHeight="1" x14ac:dyDescent="0.15">
      <c r="A2" s="12" t="s">
        <v>29</v>
      </c>
      <c r="B2" s="13"/>
      <c r="C2" s="13"/>
      <c r="D2" s="13"/>
      <c r="E2" s="8"/>
      <c r="F2" s="8"/>
      <c r="G2" s="8"/>
      <c r="H2" s="8"/>
      <c r="I2" s="8"/>
      <c r="J2" s="8"/>
      <c r="K2" s="8"/>
      <c r="L2" s="8"/>
      <c r="M2" s="8"/>
    </row>
    <row r="3" spans="1:14" x14ac:dyDescent="0.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4" ht="17" x14ac:dyDescent="0.2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30</v>
      </c>
      <c r="L4" s="1" t="s">
        <v>31</v>
      </c>
      <c r="M4" s="1" t="s">
        <v>27</v>
      </c>
    </row>
    <row r="5" spans="1:14" ht="16" x14ac:dyDescent="0.2">
      <c r="A5" s="3" t="s">
        <v>10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4" ht="16" x14ac:dyDescent="0.2">
      <c r="A6" s="3" t="s">
        <v>11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4" ht="16" x14ac:dyDescent="0.2">
      <c r="A7" s="2" t="s">
        <v>12</v>
      </c>
      <c r="B7" s="4">
        <v>13623</v>
      </c>
      <c r="C7" s="4">
        <v>15059.000000000002</v>
      </c>
      <c r="D7" s="4">
        <v>15486</v>
      </c>
      <c r="E7" s="4">
        <v>14321.65</v>
      </c>
      <c r="F7" s="4">
        <v>13556</v>
      </c>
      <c r="G7" s="4">
        <v>23608</v>
      </c>
      <c r="H7" s="4">
        <v>14921.130000000001</v>
      </c>
      <c r="I7" s="4">
        <v>16091</v>
      </c>
      <c r="J7" s="4">
        <v>16534</v>
      </c>
      <c r="K7" s="14">
        <v>17839</v>
      </c>
      <c r="L7" s="4">
        <f>SUM(B7:K7)</f>
        <v>161038.78</v>
      </c>
      <c r="M7" s="4">
        <f>19940*12</f>
        <v>239280</v>
      </c>
    </row>
    <row r="8" spans="1:14" ht="16" x14ac:dyDescent="0.2">
      <c r="A8" s="2" t="s">
        <v>13</v>
      </c>
      <c r="B8" s="4">
        <v>325</v>
      </c>
      <c r="C8" s="4">
        <v>319.76</v>
      </c>
      <c r="D8" s="4">
        <v>50</v>
      </c>
      <c r="E8" s="4">
        <v>705.61</v>
      </c>
      <c r="F8" s="4">
        <v>-20</v>
      </c>
      <c r="G8" s="4">
        <v>470</v>
      </c>
      <c r="H8" s="4">
        <v>267.51</v>
      </c>
      <c r="I8" s="4">
        <v>212.03</v>
      </c>
      <c r="J8" s="4">
        <v>783.55</v>
      </c>
      <c r="K8" s="14">
        <v>767.57</v>
      </c>
      <c r="L8" s="4">
        <f>SUM(B8:K8)</f>
        <v>3881.03</v>
      </c>
      <c r="M8" s="4">
        <f>L8/10*12</f>
        <v>4657.2359999999999</v>
      </c>
    </row>
    <row r="9" spans="1:14" ht="16" x14ac:dyDescent="0.2">
      <c r="A9" s="3" t="s">
        <v>14</v>
      </c>
      <c r="B9" s="6">
        <f>B7+B8</f>
        <v>13948</v>
      </c>
      <c r="C9" s="6">
        <f t="shared" ref="C9:M9" si="0">C7+C8</f>
        <v>15378.760000000002</v>
      </c>
      <c r="D9" s="6">
        <f t="shared" si="0"/>
        <v>15536</v>
      </c>
      <c r="E9" s="6">
        <f t="shared" si="0"/>
        <v>15027.26</v>
      </c>
      <c r="F9" s="6">
        <f t="shared" si="0"/>
        <v>13536</v>
      </c>
      <c r="G9" s="6">
        <f t="shared" si="0"/>
        <v>24078</v>
      </c>
      <c r="H9" s="6">
        <f t="shared" si="0"/>
        <v>15188.640000000001</v>
      </c>
      <c r="I9" s="6">
        <f t="shared" si="0"/>
        <v>16303.03</v>
      </c>
      <c r="J9" s="6">
        <f t="shared" si="0"/>
        <v>17317.55</v>
      </c>
      <c r="K9" s="6">
        <f t="shared" si="0"/>
        <v>18606.57</v>
      </c>
      <c r="L9" s="6">
        <f t="shared" si="0"/>
        <v>164919.81</v>
      </c>
      <c r="M9" s="6">
        <f t="shared" si="0"/>
        <v>243937.236</v>
      </c>
      <c r="N9" s="11"/>
    </row>
    <row r="10" spans="1:14" ht="16" x14ac:dyDescent="0.2">
      <c r="A10" s="3" t="s">
        <v>15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4" ht="16" x14ac:dyDescent="0.2">
      <c r="A11" s="2" t="s">
        <v>16</v>
      </c>
      <c r="B11" s="4">
        <f>1762.41-346.47-262.33-261.12-4.71-181.06-6.4</f>
        <v>700.32</v>
      </c>
      <c r="C11" s="4">
        <f>1795.32-442.4-76.7</f>
        <v>1276.22</v>
      </c>
      <c r="D11" s="4">
        <f>1869.88-914.49</f>
        <v>955.3900000000001</v>
      </c>
      <c r="E11" s="4">
        <f>1796.16-987.48</f>
        <v>808.68000000000006</v>
      </c>
      <c r="F11" s="4">
        <f>1912.25-1014.74</f>
        <v>897.51</v>
      </c>
      <c r="G11" s="4">
        <f>1769.5-1030.01</f>
        <v>739.49</v>
      </c>
      <c r="H11" s="4">
        <f>483.97+353.03+36.91+1.94</f>
        <v>875.85</v>
      </c>
      <c r="I11" s="4">
        <f>2836.81-697.74-1127.56</f>
        <v>1011.5099999999998</v>
      </c>
      <c r="J11" s="4">
        <f>3145.83-720.44-1448.3</f>
        <v>977.08999999999992</v>
      </c>
      <c r="K11" s="4">
        <f>1660.49-573.43-195.6</f>
        <v>891.45999999999992</v>
      </c>
      <c r="L11" s="4">
        <f>SUM(B11:K11)</f>
        <v>9133.52</v>
      </c>
      <c r="M11" s="4">
        <f>L11/10*12</f>
        <v>10960.224000000002</v>
      </c>
    </row>
    <row r="12" spans="1:14" ht="16" x14ac:dyDescent="0.2">
      <c r="A12" s="2" t="s">
        <v>17</v>
      </c>
      <c r="B12" s="15">
        <v>1042.3800000000001</v>
      </c>
      <c r="C12" s="15">
        <f>1396.94-633.05-387.84</f>
        <v>376.05000000000013</v>
      </c>
      <c r="D12" s="15">
        <f>582.3</f>
        <v>582.29999999999995</v>
      </c>
      <c r="E12" s="15">
        <f>1191.85-382.92-64.81</f>
        <v>744.11999999999989</v>
      </c>
      <c r="F12" s="4">
        <f>1406.68-315.27-76.24</f>
        <v>1015.1700000000001</v>
      </c>
      <c r="G12" s="4">
        <f>2265.29-226.72</f>
        <v>2038.57</v>
      </c>
      <c r="H12" s="4">
        <f>1809.46-176.67</f>
        <v>1632.79</v>
      </c>
      <c r="I12" s="4">
        <f>1620.45-181.34</f>
        <v>1439.1100000000001</v>
      </c>
      <c r="J12" s="4">
        <f>1428.21-106.53</f>
        <v>1321.68</v>
      </c>
      <c r="K12" s="4">
        <f>1006.22-54.23</f>
        <v>951.99</v>
      </c>
      <c r="L12" s="4">
        <f>SUM(B12:K12)</f>
        <v>11144.16</v>
      </c>
      <c r="M12" s="4">
        <f t="shared" ref="M12:M19" si="1">L12/10*12</f>
        <v>13372.991999999998</v>
      </c>
    </row>
    <row r="13" spans="1:14" ht="16" x14ac:dyDescent="0.2">
      <c r="A13" s="2" t="s">
        <v>18</v>
      </c>
      <c r="B13" s="4">
        <v>400</v>
      </c>
      <c r="C13" s="4">
        <v>957.92</v>
      </c>
      <c r="D13" s="4">
        <v>615.15</v>
      </c>
      <c r="E13" s="4">
        <v>621.44000000000005</v>
      </c>
      <c r="F13" s="4">
        <v>601.09</v>
      </c>
      <c r="G13" s="4">
        <v>441.44</v>
      </c>
      <c r="H13" s="4">
        <v>963.12</v>
      </c>
      <c r="I13" s="4">
        <v>607.54999999999995</v>
      </c>
      <c r="J13" s="4">
        <v>652.12</v>
      </c>
      <c r="K13" s="4">
        <v>692.7</v>
      </c>
      <c r="L13" s="4">
        <f>SUM(B13:K13)</f>
        <v>6552.5300000000007</v>
      </c>
      <c r="M13" s="4">
        <f t="shared" si="1"/>
        <v>7863.0360000000001</v>
      </c>
    </row>
    <row r="14" spans="1:14" ht="16" x14ac:dyDescent="0.2">
      <c r="A14" s="2" t="s">
        <v>19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740</v>
      </c>
      <c r="H14" s="4">
        <v>0</v>
      </c>
      <c r="I14" s="4">
        <v>1268.76</v>
      </c>
      <c r="J14" s="4">
        <v>450</v>
      </c>
      <c r="K14" s="4">
        <v>0</v>
      </c>
      <c r="L14" s="4">
        <f>SUM(B14:K14)</f>
        <v>2458.7600000000002</v>
      </c>
      <c r="M14" s="4">
        <f t="shared" si="1"/>
        <v>2950.5120000000006</v>
      </c>
    </row>
    <row r="15" spans="1:14" ht="16" x14ac:dyDescent="0.2">
      <c r="A15" s="2" t="s">
        <v>20</v>
      </c>
      <c r="B15" s="4">
        <v>1192</v>
      </c>
      <c r="C15" s="4">
        <v>1217.54</v>
      </c>
      <c r="D15" s="4">
        <v>1192</v>
      </c>
      <c r="E15" s="4">
        <v>0</v>
      </c>
      <c r="F15" s="4">
        <v>0</v>
      </c>
      <c r="G15" s="4">
        <v>310.77</v>
      </c>
      <c r="H15" s="4">
        <v>0</v>
      </c>
      <c r="I15" s="4">
        <v>0</v>
      </c>
      <c r="J15" s="4">
        <v>0</v>
      </c>
      <c r="K15" s="4">
        <v>0</v>
      </c>
      <c r="L15" s="4">
        <f>SUM(B15:K15)</f>
        <v>3912.31</v>
      </c>
      <c r="M15" s="4">
        <f t="shared" si="1"/>
        <v>4694.7719999999999</v>
      </c>
    </row>
    <row r="16" spans="1:14" ht="16" x14ac:dyDescent="0.2">
      <c r="A16" s="2" t="s">
        <v>21</v>
      </c>
      <c r="B16" s="4">
        <f>460.5-17.99-2.06-5.78</f>
        <v>434.67</v>
      </c>
      <c r="C16" s="4">
        <v>533.98</v>
      </c>
      <c r="D16" s="4">
        <f>528.31-133.14</f>
        <v>395.16999999999996</v>
      </c>
      <c r="E16" s="4">
        <v>348.38</v>
      </c>
      <c r="F16" s="4">
        <f>436.25-116.37</f>
        <v>319.88</v>
      </c>
      <c r="G16" s="4">
        <v>571.62</v>
      </c>
      <c r="H16" s="4">
        <v>519.54999999999995</v>
      </c>
      <c r="I16" s="4">
        <v>361.15</v>
      </c>
      <c r="J16" s="4">
        <v>483.86</v>
      </c>
      <c r="K16" s="4">
        <v>283.82</v>
      </c>
      <c r="L16" s="4">
        <f>SUM(B16:K16)</f>
        <v>4252.08</v>
      </c>
      <c r="M16" s="4">
        <f t="shared" si="1"/>
        <v>5102.4959999999992</v>
      </c>
    </row>
    <row r="17" spans="1:15" ht="16" x14ac:dyDescent="0.2">
      <c r="A17" s="2" t="s">
        <v>22</v>
      </c>
      <c r="B17" s="4">
        <v>1.5800000000000409</v>
      </c>
      <c r="C17" s="4">
        <v>785.89</v>
      </c>
      <c r="D17" s="4">
        <v>0</v>
      </c>
      <c r="E17" s="4">
        <v>179.99999999999997</v>
      </c>
      <c r="F17" s="4">
        <v>369.19999999999982</v>
      </c>
      <c r="G17" s="4">
        <v>255</v>
      </c>
      <c r="H17" s="4">
        <v>360</v>
      </c>
      <c r="I17" s="4">
        <v>155.44000000000011</v>
      </c>
      <c r="J17" s="4">
        <v>180</v>
      </c>
      <c r="K17" s="4">
        <v>87.85</v>
      </c>
      <c r="L17" s="4">
        <f>SUM(B17:K17)</f>
        <v>2374.96</v>
      </c>
      <c r="M17" s="4">
        <f t="shared" si="1"/>
        <v>2849.9520000000002</v>
      </c>
    </row>
    <row r="18" spans="1:15" ht="16" x14ac:dyDescent="0.2">
      <c r="A18" s="2" t="s">
        <v>23</v>
      </c>
      <c r="B18" s="4">
        <v>0</v>
      </c>
      <c r="C18" s="4">
        <v>2621</v>
      </c>
      <c r="D18" s="4">
        <v>2621</v>
      </c>
      <c r="E18" s="4">
        <v>2621</v>
      </c>
      <c r="F18" s="4">
        <v>2621</v>
      </c>
      <c r="G18" s="4">
        <v>2621</v>
      </c>
      <c r="H18" s="4">
        <v>2621</v>
      </c>
      <c r="I18" s="4">
        <v>2621</v>
      </c>
      <c r="J18" s="4">
        <v>2621</v>
      </c>
      <c r="K18" s="4">
        <v>2621</v>
      </c>
      <c r="L18" s="4">
        <f>SUM(B18:K18)</f>
        <v>23589</v>
      </c>
      <c r="M18" s="4">
        <f t="shared" si="1"/>
        <v>28306.800000000003</v>
      </c>
    </row>
    <row r="19" spans="1:15" ht="16" x14ac:dyDescent="0.2">
      <c r="A19" s="2" t="s">
        <v>24</v>
      </c>
      <c r="B19" s="4">
        <v>0</v>
      </c>
      <c r="C19" s="4">
        <v>0</v>
      </c>
      <c r="D19" s="4">
        <v>905.29</v>
      </c>
      <c r="E19" s="4">
        <v>905.29</v>
      </c>
      <c r="F19" s="4">
        <v>905.29</v>
      </c>
      <c r="G19" s="4">
        <v>905.29</v>
      </c>
      <c r="H19" s="4">
        <v>905.29</v>
      </c>
      <c r="I19" s="4">
        <v>915.79</v>
      </c>
      <c r="J19" s="4">
        <v>926.29</v>
      </c>
      <c r="K19" s="4">
        <v>926.29</v>
      </c>
      <c r="L19" s="4">
        <f>SUM(B19:K19)</f>
        <v>7294.82</v>
      </c>
      <c r="M19" s="4">
        <f t="shared" si="1"/>
        <v>8753.7839999999997</v>
      </c>
    </row>
    <row r="20" spans="1:15" ht="16" x14ac:dyDescent="0.2">
      <c r="A20" s="3" t="s">
        <v>25</v>
      </c>
      <c r="B20" s="6">
        <f t="shared" ref="B20:M20" si="2">SUM(B11:B19)</f>
        <v>3770.9500000000003</v>
      </c>
      <c r="C20" s="6">
        <f t="shared" si="2"/>
        <v>7768.6</v>
      </c>
      <c r="D20" s="6">
        <f t="shared" si="2"/>
        <v>7266.3</v>
      </c>
      <c r="E20" s="6">
        <f t="shared" si="2"/>
        <v>6228.91</v>
      </c>
      <c r="F20" s="6">
        <f t="shared" si="2"/>
        <v>6729.14</v>
      </c>
      <c r="G20" s="6">
        <f t="shared" si="2"/>
        <v>8623.18</v>
      </c>
      <c r="H20" s="6">
        <f t="shared" si="2"/>
        <v>7877.5999999999995</v>
      </c>
      <c r="I20" s="6">
        <f t="shared" si="2"/>
        <v>8380.3100000000013</v>
      </c>
      <c r="J20" s="6">
        <f t="shared" si="2"/>
        <v>7612.04</v>
      </c>
      <c r="K20" s="6">
        <f t="shared" si="2"/>
        <v>6455.11</v>
      </c>
      <c r="L20" s="6">
        <f t="shared" si="2"/>
        <v>70712.14</v>
      </c>
      <c r="M20" s="6">
        <f t="shared" si="2"/>
        <v>84854.567999999999</v>
      </c>
      <c r="N20" s="11"/>
    </row>
    <row r="21" spans="1:15" ht="16" x14ac:dyDescent="0.2">
      <c r="A21" s="2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5" ht="16" x14ac:dyDescent="0.2">
      <c r="A22" s="3" t="s">
        <v>26</v>
      </c>
      <c r="B22" s="5">
        <f t="shared" ref="B22:M22" si="3">B9-B20</f>
        <v>10177.049999999999</v>
      </c>
      <c r="C22" s="5">
        <f t="shared" si="3"/>
        <v>7610.1600000000017</v>
      </c>
      <c r="D22" s="5">
        <f t="shared" si="3"/>
        <v>8269.7000000000007</v>
      </c>
      <c r="E22" s="5">
        <f t="shared" si="3"/>
        <v>8798.35</v>
      </c>
      <c r="F22" s="5">
        <f t="shared" si="3"/>
        <v>6806.86</v>
      </c>
      <c r="G22" s="5">
        <f t="shared" si="3"/>
        <v>15454.82</v>
      </c>
      <c r="H22" s="5">
        <f t="shared" si="3"/>
        <v>7311.0400000000018</v>
      </c>
      <c r="I22" s="5">
        <f t="shared" si="3"/>
        <v>7922.7199999999993</v>
      </c>
      <c r="J22" s="5">
        <f t="shared" si="3"/>
        <v>9705.5099999999984</v>
      </c>
      <c r="K22" s="5">
        <f t="shared" si="3"/>
        <v>12151.46</v>
      </c>
      <c r="L22" s="5">
        <f>L9-L20</f>
        <v>94207.67</v>
      </c>
      <c r="M22" s="5">
        <f t="shared" si="3"/>
        <v>159082.66800000001</v>
      </c>
      <c r="N22" s="5"/>
      <c r="O22" s="10"/>
    </row>
    <row r="23" spans="1:15" ht="16" x14ac:dyDescent="0.2">
      <c r="A23" s="2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</sheetData>
  <mergeCells count="1">
    <mergeCell ref="A2:D2"/>
  </mergeCells>
  <phoneticPr fontId="12" type="noConversion"/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Tory Sheffer</cp:lastModifiedBy>
  <cp:revision>0</cp:revision>
  <dcterms:created xsi:type="dcterms:W3CDTF">2025-05-14T02:08:06Z</dcterms:created>
  <dcterms:modified xsi:type="dcterms:W3CDTF">2025-06-04T23:33:10Z</dcterms:modified>
</cp:coreProperties>
</file>